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380" windowHeight="8190" tabRatio="500"/>
  </bookViews>
  <sheets>
    <sheet name="DG sc1" sheetId="1" r:id="rId1"/>
    <sheet name="Bugetare proiect" sheetId="2" r:id="rId2"/>
  </sheets>
  <externalReferences>
    <externalReference r:id="rId3"/>
  </externalReferenc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33" i="2" s="1"/>
  <c r="F25" i="2"/>
  <c r="F24" i="2"/>
  <c r="F23" i="2"/>
  <c r="F22" i="2"/>
  <c r="F26" i="2" s="1"/>
  <c r="F19" i="2"/>
  <c r="F18" i="2"/>
  <c r="F17" i="2"/>
  <c r="F16" i="2"/>
  <c r="F15" i="2"/>
  <c r="H14" i="2"/>
  <c r="F14" i="2"/>
  <c r="F13" i="2"/>
  <c r="F12" i="2"/>
  <c r="F20" i="2" s="1"/>
  <c r="F5" i="2"/>
  <c r="F10" i="2" s="1"/>
  <c r="G72" i="1"/>
  <c r="F72" i="1"/>
  <c r="G71" i="1"/>
  <c r="H71" i="1" s="1"/>
  <c r="H70" i="1"/>
  <c r="H72" i="1" s="1"/>
  <c r="G70" i="1"/>
  <c r="H67" i="1"/>
  <c r="G67" i="1"/>
  <c r="G66" i="1"/>
  <c r="H66" i="1" s="1"/>
  <c r="H65" i="1"/>
  <c r="H61" i="1"/>
  <c r="G59" i="1"/>
  <c r="H59" i="1" s="1"/>
  <c r="G58" i="1"/>
  <c r="H58" i="1" s="1"/>
  <c r="G57" i="1"/>
  <c r="G68" i="1" s="1"/>
  <c r="F55" i="1"/>
  <c r="H54" i="1"/>
  <c r="G54" i="1"/>
  <c r="G53" i="1"/>
  <c r="H53" i="1" s="1"/>
  <c r="H52" i="1"/>
  <c r="G52" i="1"/>
  <c r="G51" i="1"/>
  <c r="H51" i="1" s="1"/>
  <c r="H50" i="1"/>
  <c r="G50" i="1"/>
  <c r="G49" i="1"/>
  <c r="G55" i="1" s="1"/>
  <c r="G46" i="1"/>
  <c r="H46" i="1" s="1"/>
  <c r="G45" i="1"/>
  <c r="H45" i="1" s="1"/>
  <c r="G44" i="1"/>
  <c r="G43" i="1" s="1"/>
  <c r="G42" i="1" s="1"/>
  <c r="F42" i="1"/>
  <c r="G41" i="1"/>
  <c r="H41" i="1" s="1"/>
  <c r="H40" i="1"/>
  <c r="G40" i="1"/>
  <c r="F39" i="1"/>
  <c r="G38" i="1"/>
  <c r="H38" i="1" s="1"/>
  <c r="G37" i="1"/>
  <c r="H37" i="1" s="1"/>
  <c r="G36" i="1"/>
  <c r="H36" i="1" s="1"/>
  <c r="G35" i="1"/>
  <c r="H35" i="1" s="1"/>
  <c r="G34" i="1"/>
  <c r="H34" i="1" s="1"/>
  <c r="G33" i="1"/>
  <c r="F33" i="1"/>
  <c r="H33" i="1" s="1"/>
  <c r="F32" i="1"/>
  <c r="H30" i="1"/>
  <c r="G30" i="1"/>
  <c r="G28" i="1"/>
  <c r="H28" i="1" s="1"/>
  <c r="F27" i="1"/>
  <c r="G27" i="1" s="1"/>
  <c r="G26" i="1"/>
  <c r="G24" i="1" s="1"/>
  <c r="F26" i="1"/>
  <c r="H26" i="1" s="1"/>
  <c r="H25" i="1"/>
  <c r="G25" i="1"/>
  <c r="H21" i="1"/>
  <c r="G21" i="1"/>
  <c r="H20" i="1"/>
  <c r="G20" i="1"/>
  <c r="H19" i="1"/>
  <c r="G19" i="1"/>
  <c r="H18" i="1"/>
  <c r="H17" i="1" s="1"/>
  <c r="H22" i="1" s="1"/>
  <c r="G18" i="1"/>
  <c r="G17" i="1" s="1"/>
  <c r="G22" i="1" s="1"/>
  <c r="F17" i="1"/>
  <c r="F22" i="1" s="1"/>
  <c r="F74" i="1" s="1"/>
  <c r="G15" i="1"/>
  <c r="F15" i="1"/>
  <c r="H14" i="1"/>
  <c r="G14" i="1"/>
  <c r="H13" i="1"/>
  <c r="G13" i="1"/>
  <c r="H12" i="1"/>
  <c r="G12" i="1"/>
  <c r="G74" i="1" s="1"/>
  <c r="H11" i="1"/>
  <c r="H15" i="1" s="1"/>
  <c r="G11" i="1"/>
  <c r="F63" i="1" l="1"/>
  <c r="H63" i="1" s="1"/>
  <c r="F64" i="1"/>
  <c r="H64" i="1" s="1"/>
  <c r="F62" i="1"/>
  <c r="H74" i="1"/>
  <c r="F34" i="2"/>
  <c r="F31" i="1"/>
  <c r="G32" i="1"/>
  <c r="G31" i="1" s="1"/>
  <c r="G39" i="1"/>
  <c r="H39" i="1" s="1"/>
  <c r="H44" i="1"/>
  <c r="H43" i="1" s="1"/>
  <c r="H42" i="1" s="1"/>
  <c r="H57" i="1"/>
  <c r="H49" i="1"/>
  <c r="H55" i="1" s="1"/>
  <c r="H27" i="1"/>
  <c r="H24" i="1" s="1"/>
  <c r="F24" i="1"/>
  <c r="F47" i="1" s="1"/>
  <c r="F73" i="1" l="1"/>
  <c r="G47" i="1"/>
  <c r="G73" i="1" s="1"/>
  <c r="H62" i="1"/>
  <c r="H60" i="1" s="1"/>
  <c r="H68" i="1" s="1"/>
  <c r="F60" i="1"/>
  <c r="F68" i="1" s="1"/>
  <c r="H32" i="1"/>
  <c r="H31" i="1" s="1"/>
  <c r="H47" i="1" s="1"/>
  <c r="H73" i="1" l="1"/>
</calcChain>
</file>

<file path=xl/comments1.xml><?xml version="1.0" encoding="utf-8"?>
<comments xmlns="http://schemas.openxmlformats.org/spreadsheetml/2006/main">
  <authors>
    <author/>
  </authors>
  <commentList>
    <comment ref="B13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Dorin, aici voi stiti...la 1.1, 1.2 si 1.3</t>
        </r>
      </text>
    </comment>
    <comment ref="B28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completati dupa caz, daca au existat astfel de costuri</t>
        </r>
      </text>
    </comment>
    <comment ref="B29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dupa caz, daca ati avut angajate astfel de costuri</t>
        </r>
      </text>
    </comment>
    <comment ref="B30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aici ar trebuie sa vedeti daca este obligatorie certificarea cladirii conform legii si sa prindeti costuri aferent</t>
        </r>
      </text>
    </comment>
    <comment ref="B34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sa va introduceti vlorile real contractate pt ca acelea vor fi cerute la rambursare fiind deja cheltuieli efectuate</t>
        </r>
      </text>
    </comment>
    <comment ref="B35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dupa caz, daca ati avut astfel de costuri</t>
        </r>
      </text>
    </comment>
    <comment ref="B36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am pus 1% din C+M</t>
        </r>
      </text>
    </comment>
    <comment ref="B37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am pus 2% sin C=M iar asistenta 0,5% si participarea la fazele determinante 0.2%</t>
        </r>
      </text>
    </comment>
    <comment ref="B40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am pus 2% din C=M</t>
        </r>
      </text>
    </comment>
    <comment ref="B41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am pus 0,2% din C+M</t>
        </r>
      </text>
    </comment>
    <comment ref="B44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am pus 0.5% din C=M</t>
        </r>
      </text>
    </comment>
    <comment ref="B45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am pus 0.2% din C=M</t>
        </r>
      </text>
    </comment>
    <comment ref="B46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uzual am vazut in devize 1,5% din C+M. Nu mai sunt standarde de cost, astfel ca daca aveti justificari ca poate fi mai mult, trebuie produse</t>
        </r>
      </text>
    </comment>
    <comment ref="B52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nu avem aici costuri? In functie de lista de dotari...</t>
        </r>
      </text>
    </comment>
    <comment ref="B53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si aii...in functie de lista de dotari</t>
        </r>
      </text>
    </comment>
    <comment ref="B54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softuri operationale etc, in functie de ceea ce va este necesar in operationalizare investitiei....</t>
        </r>
      </text>
    </comment>
    <comment ref="B57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nu exista standard, trebuie sa completeze proiectantul in functie de tipuri de lucari estimate ca fiind necesare</t>
        </r>
      </text>
    </comment>
    <comment ref="B65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 xml:space="preserve">aici trebuie sa vedeti cat ar putea sa coste la entitatile care trebuie sa emita acorduri, avize  </t>
        </r>
      </text>
    </comment>
    <comment ref="B66" authorId="0">
      <text>
        <r>
          <rPr>
            <sz val="10"/>
            <rFont val="Arial"/>
            <charset val="238"/>
          </rPr>
          <t xml:space="preserve">Admin:
</t>
        </r>
        <r>
          <rPr>
            <sz val="9"/>
            <color rgb="FF000000"/>
            <rFont val="Tahoma"/>
            <charset val="1"/>
          </rPr>
          <t>observ ca s-a pus un procent de 1% in conditiile in care uzual aceste cheltuieli sunt estimate procentual la 10%. Nu stiu daca a fost deliberta sau nu...rog analizati</t>
        </r>
      </text>
    </comment>
  </commentList>
</comments>
</file>

<file path=xl/sharedStrings.xml><?xml version="1.0" encoding="utf-8"?>
<sst xmlns="http://schemas.openxmlformats.org/spreadsheetml/2006/main" count="180" uniqueCount="159">
  <si>
    <t xml:space="preserve">DEVIZ GENERAL 
intocmit conform H.G. 907/2016
</t>
  </si>
  <si>
    <t>privind estimarea cheltuielilor necesare realizării obiectivului</t>
  </si>
  <si>
    <t>EXTINDERE SI MODERNIZARE TERMINAL PASAGERI LA AEROPORTUL INTERNATIONAL MARAMURES</t>
  </si>
  <si>
    <t>Nr. Crt</t>
  </si>
  <si>
    <t>Denumirea capitolelor şi subcapitolelor de cheltuieli</t>
  </si>
  <si>
    <t>Valoare fară T.V.A</t>
  </si>
  <si>
    <t>T.V.A</t>
  </si>
  <si>
    <t>Val. inclus. T.V.A</t>
  </si>
  <si>
    <t xml:space="preserve"> lei</t>
  </si>
  <si>
    <t>Partea I</t>
  </si>
  <si>
    <t>Cap. I Cheltuieli pentru obţinerea şi amenajarea terenului</t>
  </si>
  <si>
    <t>1.1</t>
  </si>
  <si>
    <t>Obţinerea terenului</t>
  </si>
  <si>
    <t>1.2</t>
  </si>
  <si>
    <t>Amenajarea terenului</t>
  </si>
  <si>
    <t>1.3</t>
  </si>
  <si>
    <t>Amenajări pentru protecţia mediului şi aducerea la starea iniţială</t>
  </si>
  <si>
    <t>Cheltuieli pentru relocarea/protectia utilitatilor</t>
  </si>
  <si>
    <t>Total capitol I</t>
  </si>
  <si>
    <t>Cap. II Cheltuieli pentru asigurarea utilităţilor necesare obiectivului de investitii</t>
  </si>
  <si>
    <t>2.1</t>
  </si>
  <si>
    <t>Cheltuieli pentru asigurare utilităţilor necesare obiectivului</t>
  </si>
  <si>
    <t>2.1.1</t>
  </si>
  <si>
    <t>Alimentare cu energie electrica</t>
  </si>
  <si>
    <t>2.1.2</t>
  </si>
  <si>
    <t>Alimentare cu apa</t>
  </si>
  <si>
    <t>2.1.3</t>
  </si>
  <si>
    <t>Canalizare</t>
  </si>
  <si>
    <t>2.1.4</t>
  </si>
  <si>
    <t>Gaze</t>
  </si>
  <si>
    <t>Total capitol II</t>
  </si>
  <si>
    <t>Cap. III Cheltuieli pentru proiectare şi asistenţă tehnică</t>
  </si>
  <si>
    <t>3.1</t>
  </si>
  <si>
    <t>Studii</t>
  </si>
  <si>
    <t>3.1.1</t>
  </si>
  <si>
    <t>Studii de teren</t>
  </si>
  <si>
    <t>3.1.2</t>
  </si>
  <si>
    <t>Raport privind impactul asupra mediului</t>
  </si>
  <si>
    <t>3.1.3</t>
  </si>
  <si>
    <t>Alte studii specifice</t>
  </si>
  <si>
    <t>3.2</t>
  </si>
  <si>
    <t>Documentatii - suport si cheltuieli pentru obtinerea de avize, acorduri si autorizatii</t>
  </si>
  <si>
    <t>3.3</t>
  </si>
  <si>
    <t>Expertiza tehnica</t>
  </si>
  <si>
    <t>3.4</t>
  </si>
  <si>
    <t>Certificarea performantei energetice si auditul energetic al cladirilor</t>
  </si>
  <si>
    <t>3.5</t>
  </si>
  <si>
    <t>Proiectare</t>
  </si>
  <si>
    <t>3.5.1</t>
  </si>
  <si>
    <t>Tema de proiectare</t>
  </si>
  <si>
    <t>3.5.2</t>
  </si>
  <si>
    <t>Studiu de prefezabilitate</t>
  </si>
  <si>
    <t>3.5.3</t>
  </si>
  <si>
    <t>Studiu de fezabilitate/documentatie de avizare a lucrarilor de interventii si deviz general</t>
  </si>
  <si>
    <t>3.5.4</t>
  </si>
  <si>
    <t>Documentatiile tehnice necesare in vederea obtinerii avizelor/acordurilor/autorizatiilor</t>
  </si>
  <si>
    <t>3.5.5</t>
  </si>
  <si>
    <t>Verificarea tehnica de calitate a proiectului tehnic si a detaliilor de executie</t>
  </si>
  <si>
    <t>3.5.6</t>
  </si>
  <si>
    <t>Proiect tehnic si detalii de executie</t>
  </si>
  <si>
    <t>3.6</t>
  </si>
  <si>
    <t>Organizarea procedurilor de achizitie</t>
  </si>
  <si>
    <t>Consultanta</t>
  </si>
  <si>
    <t>3.7.1</t>
  </si>
  <si>
    <t>Managementul de proiect pentru obiectivul de investitii</t>
  </si>
  <si>
    <t>3.7.2</t>
  </si>
  <si>
    <t>Auditul financiar</t>
  </si>
  <si>
    <t>Asistenta tehnica</t>
  </si>
  <si>
    <t>3.8.1</t>
  </si>
  <si>
    <t>Asistenta tehnica din partea proiectantului</t>
  </si>
  <si>
    <t>3.8.1.1</t>
  </si>
  <si>
    <t>pe perioada de executie a lucrarilor</t>
  </si>
  <si>
    <t>3.8.1.2</t>
  </si>
  <si>
    <t>pentru participarea proiectantului la fazele incluse in programul de control al lucrarilor de executie, avizat de catre Inspectoratul de Stat in Constructii</t>
  </si>
  <si>
    <t>3.8.2</t>
  </si>
  <si>
    <t>Dirigentie de santier</t>
  </si>
  <si>
    <t>Total capitol III</t>
  </si>
  <si>
    <t>Cap. IV Cheltuieli pentru investiţia de bază</t>
  </si>
  <si>
    <t>4.1</t>
  </si>
  <si>
    <t>Construcţii şi instalaţii</t>
  </si>
  <si>
    <t>4.2</t>
  </si>
  <si>
    <t>Montaj utilaje, echipamente tehnologice si functionale</t>
  </si>
  <si>
    <t>4.3</t>
  </si>
  <si>
    <t>Utilaje, echipamente tehnologice si functionale care necesita montaj</t>
  </si>
  <si>
    <t>4.4</t>
  </si>
  <si>
    <t>Utilaje, echipamente tehnologice si functionale care nu necesita montaj si echipamente de transport</t>
  </si>
  <si>
    <t>4.5</t>
  </si>
  <si>
    <t>Dotări</t>
  </si>
  <si>
    <t>4.6</t>
  </si>
  <si>
    <t>Active necorporale</t>
  </si>
  <si>
    <t>Total capitol IV</t>
  </si>
  <si>
    <t>Cap. V Alte cheltuieli</t>
  </si>
  <si>
    <t>5.1</t>
  </si>
  <si>
    <t>Organizare de şantier</t>
  </si>
  <si>
    <t>5.1.1</t>
  </si>
  <si>
    <t>Lucrari de constructii si instalatii aferente organizarii de santier</t>
  </si>
  <si>
    <t>5.1.2</t>
  </si>
  <si>
    <t>Cheltuieli conexe organizarii santierului</t>
  </si>
  <si>
    <t>5.2</t>
  </si>
  <si>
    <t>Comisioane, cote, taxe, costul creditului</t>
  </si>
  <si>
    <t>5.2.1</t>
  </si>
  <si>
    <t>Comisioanele si dobanzile aferente creditului bancii finantatoare</t>
  </si>
  <si>
    <t>5.2.2</t>
  </si>
  <si>
    <t>Cota aferenta  ISC pentru controlul calitatii lucrarilor de constructii</t>
  </si>
  <si>
    <t>5.2.3</t>
  </si>
  <si>
    <t>Cota aferenta ISC pentru controlul statului in amenajarea teritoriului, urbanism si pentru autorizarea lucrarilor de constructii</t>
  </si>
  <si>
    <t>5.2.4</t>
  </si>
  <si>
    <t>Cota aferenta Casei Sociale a Constructorilor - CSC</t>
  </si>
  <si>
    <t>5.2.5</t>
  </si>
  <si>
    <t>Taxe pentru acorduri, avize conforme si autorizatia de construire/desfiintare</t>
  </si>
  <si>
    <t>5.3</t>
  </si>
  <si>
    <t>Cheltuieli diverse şi neprevăzute</t>
  </si>
  <si>
    <t>Cheltuieli pentru informare si publicitate</t>
  </si>
  <si>
    <t>Total capitol V</t>
  </si>
  <si>
    <t>Cap. VI Cheltuieli pentru probe tehnologice si teste</t>
  </si>
  <si>
    <t>6.1</t>
  </si>
  <si>
    <t>Pregătirea personalului de exploatare</t>
  </si>
  <si>
    <t>6.2</t>
  </si>
  <si>
    <t>Probe tehnologice şi teste</t>
  </si>
  <si>
    <t>Total capitol VI</t>
  </si>
  <si>
    <t>TOTAL GENERAL</t>
  </si>
  <si>
    <t>Din care C + M</t>
  </si>
  <si>
    <t>INTOCMIT</t>
  </si>
  <si>
    <t xml:space="preserve">"CONSTRUIRE SI DOTARE TERMINAL INTERNATIONAL AEROPORT BAIA MARE, JUD. MARAMUREȘ"
</t>
  </si>
  <si>
    <t>Denumire</t>
  </si>
  <si>
    <t>UM</t>
  </si>
  <si>
    <t>Cantitate</t>
  </si>
  <si>
    <t>Pret unitar [Euro]</t>
  </si>
  <si>
    <t>Pret total [Euro]</t>
  </si>
  <si>
    <t>Furnizor</t>
  </si>
  <si>
    <t>Echipamente</t>
  </si>
  <si>
    <t>BUC</t>
  </si>
  <si>
    <t>SUBTOTAL 1 - UTILAJE</t>
  </si>
  <si>
    <t>CLADIRE TERMINAL</t>
  </si>
  <si>
    <t>STRUCTURA (fundatii, cadre beton)</t>
  </si>
  <si>
    <t>MP</t>
  </si>
  <si>
    <t>INCHIDERI (zidarie, tamplarie exterioara, acoperis)</t>
  </si>
  <si>
    <t>FINISAJE (tencuiala decorativa exterior, placari cu materiale compozite/metalice, compartimentari, mascari rigips, tavan fals, tencuiala, glet, zugravit, pardoseala)</t>
  </si>
  <si>
    <t>HVAC</t>
  </si>
  <si>
    <t>ANS</t>
  </si>
  <si>
    <t>INSTALATII SANITARE (apa, canal)</t>
  </si>
  <si>
    <t>INSTALATII ELECTRICE CURENTI TARI ((jgheab metalic, plinta PVC, prize, iluminat, aeroterme, ventilatie, arhitectural)</t>
  </si>
  <si>
    <t>INSTALATII ELECTRICE CURENTI SLABI (date, CCTV, control acces, detectie incendiu, efractie)</t>
  </si>
  <si>
    <t>INSTALATIE PARATRAZNET</t>
  </si>
  <si>
    <t>SUBTOTAL 2: CLADIRE TERMINAL</t>
  </si>
  <si>
    <t>BRANSAMENTE</t>
  </si>
  <si>
    <t>ELECTRICE, POST TRAFO</t>
  </si>
  <si>
    <t>TELECOM</t>
  </si>
  <si>
    <t>APA / CANAL</t>
  </si>
  <si>
    <t>GAZ</t>
  </si>
  <si>
    <t>SUBTOTAL 3: BRANSAMENTE</t>
  </si>
  <si>
    <t>AMENAJARI EXTERIOARE, PLATFORME ACCES, IMPREJMUIRE</t>
  </si>
  <si>
    <t>PLATFORME ACCES, (podet, platforma beton, platforma asfaltata, amenajare parcare, iluminat perimetral, control acces, retele exterioare hidranti, apa/canal)</t>
  </si>
  <si>
    <t>Instalatii de protectie la incendiu (rezerva de apa, pompe, camera pompe, retea perimetrala exterioara de incendiu)</t>
  </si>
  <si>
    <t>PEISAGISTICA (spatiu verde si accese, arbusti ornamentali, iluminat arhitectural)</t>
  </si>
  <si>
    <t>IMPREJMUIRE (gard perimetral, porti acces)</t>
  </si>
  <si>
    <t>SISTEM MONITORIZARE PERIMETRALA (sistem paza si control acces, supraveghere video, videointerfon, sistem actionare poarta, bariere, iluminat perimetral)</t>
  </si>
  <si>
    <t>SUBTOTAL 4: AMENAJARI EXTERIOARE, PLATFORME ACCES, IMPREJMUIRE</t>
  </si>
  <si>
    <t>TOTAL GENERAL [EURO+TVA]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</si>
</sst>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0000"/>
    <numFmt numFmtId="165" formatCode="#,##0.0000"/>
    <numFmt numFmtId="166" formatCode="#,##0.0"/>
    <numFmt numFmtId="167" formatCode="_(* #,##0.00_);_(* \(#,##0.00\);_(* \-??_);_(@_)"/>
    <numFmt numFmtId="168" formatCode="#\ ###\ ##0.00"/>
    <numFmt numFmtId="169" formatCode="#,##0.000000"/>
    <numFmt numFmtId="170" formatCode="0.00000"/>
  </numFmts>
  <fonts count="18" x14ac:knownFonts="1">
    <font>
      <sz val="10"/>
      <name val="Arial"/>
      <charset val="238"/>
    </font>
    <font>
      <sz val="10"/>
      <name val="Arial"/>
      <family val="2"/>
      <charset val="238"/>
    </font>
    <font>
      <b/>
      <i/>
      <sz val="12"/>
      <name val="Arial"/>
      <family val="2"/>
      <charset val="1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1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9"/>
      <color rgb="FF000000"/>
      <name val="Tahoma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color rgb="FFFF0000"/>
      <name val="Arial"/>
      <family val="2"/>
      <charset val="1"/>
    </font>
    <font>
      <sz val="10"/>
      <name val="Arial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3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167" fontId="17" fillId="0" borderId="0" applyBorder="0" applyProtection="0"/>
    <xf numFmtId="0" fontId="1" fillId="0" borderId="0"/>
  </cellStyleXfs>
  <cellXfs count="143">
    <xf numFmtId="0" fontId="0" fillId="0" borderId="0" xfId="0"/>
    <xf numFmtId="4" fontId="0" fillId="0" borderId="0" xfId="0" applyNumberFormat="1"/>
    <xf numFmtId="165" fontId="4" fillId="0" borderId="6" xfId="2" applyNumberFormat="1" applyFont="1" applyBorder="1" applyAlignment="1">
      <alignment horizontal="center" vertical="center"/>
    </xf>
    <xf numFmtId="4" fontId="5" fillId="0" borderId="9" xfId="2" applyNumberFormat="1" applyFont="1" applyBorder="1" applyAlignment="1">
      <alignment vertical="center"/>
    </xf>
    <xf numFmtId="4" fontId="5" fillId="0" borderId="10" xfId="2" applyNumberFormat="1" applyFont="1" applyBorder="1" applyAlignment="1">
      <alignment horizontal="center" vertical="center"/>
    </xf>
    <xf numFmtId="4" fontId="5" fillId="0" borderId="11" xfId="2" applyNumberFormat="1" applyFont="1" applyBorder="1" applyAlignment="1">
      <alignment vertical="center"/>
    </xf>
    <xf numFmtId="4" fontId="5" fillId="0" borderId="12" xfId="2" applyNumberFormat="1" applyFont="1" applyBorder="1" applyAlignment="1">
      <alignment horizontal="center" vertical="center"/>
    </xf>
    <xf numFmtId="4" fontId="5" fillId="0" borderId="13" xfId="2" applyNumberFormat="1" applyFont="1" applyBorder="1" applyAlignment="1">
      <alignment horizontal="center" vertical="center"/>
    </xf>
    <xf numFmtId="1" fontId="5" fillId="0" borderId="3" xfId="2" applyNumberFormat="1" applyFont="1" applyBorder="1" applyAlignment="1">
      <alignment horizontal="center" vertical="center"/>
    </xf>
    <xf numFmtId="3" fontId="5" fillId="0" borderId="14" xfId="2" applyNumberFormat="1" applyFont="1" applyBorder="1" applyAlignment="1">
      <alignment horizontal="center" vertical="center"/>
    </xf>
    <xf numFmtId="3" fontId="5" fillId="0" borderId="4" xfId="2" applyNumberFormat="1" applyFont="1" applyBorder="1" applyAlignment="1">
      <alignment horizontal="center" vertical="center"/>
    </xf>
    <xf numFmtId="166" fontId="5" fillId="0" borderId="8" xfId="2" applyNumberFormat="1" applyFont="1" applyBorder="1" applyAlignment="1">
      <alignment horizontal="center" vertical="center"/>
    </xf>
    <xf numFmtId="4" fontId="7" fillId="0" borderId="9" xfId="2" applyNumberFormat="1" applyFont="1" applyBorder="1" applyAlignment="1">
      <alignment vertical="center"/>
    </xf>
    <xf numFmtId="4" fontId="7" fillId="0" borderId="12" xfId="2" applyNumberFormat="1" applyFont="1" applyBorder="1" applyAlignment="1">
      <alignment horizontal="right" vertical="center"/>
    </xf>
    <xf numFmtId="4" fontId="7" fillId="0" borderId="13" xfId="2" applyNumberFormat="1" applyFont="1" applyBorder="1" applyAlignment="1">
      <alignment vertical="center"/>
    </xf>
    <xf numFmtId="166" fontId="5" fillId="0" borderId="16" xfId="2" applyNumberFormat="1" applyFont="1" applyBorder="1" applyAlignment="1">
      <alignment horizontal="center" vertical="center"/>
    </xf>
    <xf numFmtId="4" fontId="7" fillId="0" borderId="12" xfId="2" applyNumberFormat="1" applyFont="1" applyBorder="1" applyAlignment="1">
      <alignment vertical="center"/>
    </xf>
    <xf numFmtId="166" fontId="5" fillId="0" borderId="17" xfId="2" applyNumberFormat="1" applyFont="1" applyBorder="1" applyAlignment="1">
      <alignment horizontal="center" vertical="center"/>
    </xf>
    <xf numFmtId="4" fontId="7" fillId="0" borderId="18" xfId="2" applyNumberFormat="1" applyFont="1" applyBorder="1" applyAlignment="1">
      <alignment vertical="center"/>
    </xf>
    <xf numFmtId="4" fontId="6" fillId="2" borderId="6" xfId="2" applyNumberFormat="1" applyFont="1" applyFill="1" applyBorder="1" applyAlignment="1">
      <alignment vertical="center"/>
    </xf>
    <xf numFmtId="4" fontId="6" fillId="2" borderId="7" xfId="2" applyNumberFormat="1" applyFont="1" applyFill="1" applyBorder="1" applyAlignment="1">
      <alignment vertical="center"/>
    </xf>
    <xf numFmtId="4" fontId="7" fillId="0" borderId="9" xfId="2" applyNumberFormat="1" applyFont="1" applyBorder="1" applyAlignment="1">
      <alignment horizontal="right" vertical="center"/>
    </xf>
    <xf numFmtId="4" fontId="7" fillId="0" borderId="11" xfId="2" applyNumberFormat="1" applyFont="1" applyBorder="1" applyAlignment="1">
      <alignment vertical="center"/>
    </xf>
    <xf numFmtId="166" fontId="5" fillId="0" borderId="16" xfId="2" applyNumberFormat="1" applyFont="1" applyBorder="1" applyAlignment="1">
      <alignment horizontal="right" vertical="center"/>
    </xf>
    <xf numFmtId="166" fontId="5" fillId="0" borderId="3" xfId="2" applyNumberFormat="1" applyFont="1" applyBorder="1" applyAlignment="1">
      <alignment horizontal="right" vertical="center"/>
    </xf>
    <xf numFmtId="4" fontId="7" fillId="0" borderId="14" xfId="2" applyNumberFormat="1" applyFont="1" applyBorder="1" applyAlignment="1">
      <alignment horizontal="right" vertical="center"/>
    </xf>
    <xf numFmtId="4" fontId="7" fillId="0" borderId="4" xfId="2" applyNumberFormat="1" applyFont="1" applyBorder="1" applyAlignment="1">
      <alignment vertical="center"/>
    </xf>
    <xf numFmtId="4" fontId="6" fillId="2" borderId="21" xfId="2" applyNumberFormat="1" applyFont="1" applyFill="1" applyBorder="1" applyAlignment="1">
      <alignment horizontal="right" vertical="center"/>
    </xf>
    <xf numFmtId="4" fontId="6" fillId="2" borderId="22" xfId="2" applyNumberFormat="1" applyFont="1" applyFill="1" applyBorder="1" applyAlignment="1">
      <alignment vertical="center"/>
    </xf>
    <xf numFmtId="4" fontId="7" fillId="0" borderId="13" xfId="2" applyNumberFormat="1" applyFont="1" applyBorder="1" applyAlignment="1">
      <alignment horizontal="right" vertical="center"/>
    </xf>
    <xf numFmtId="1" fontId="0" fillId="0" borderId="0" xfId="0" applyNumberFormat="1"/>
    <xf numFmtId="4" fontId="7" fillId="0" borderId="18" xfId="2" applyNumberFormat="1" applyFont="1" applyBorder="1" applyAlignment="1">
      <alignment horizontal="right" vertical="center"/>
    </xf>
    <xf numFmtId="4" fontId="7" fillId="0" borderId="23" xfId="2" applyNumberFormat="1" applyFont="1" applyBorder="1" applyAlignment="1">
      <alignment vertical="center"/>
    </xf>
    <xf numFmtId="4" fontId="6" fillId="2" borderId="6" xfId="2" applyNumberFormat="1" applyFont="1" applyFill="1" applyBorder="1" applyAlignment="1">
      <alignment horizontal="right" vertical="center"/>
    </xf>
    <xf numFmtId="4" fontId="6" fillId="2" borderId="7" xfId="2" applyNumberFormat="1" applyFont="1" applyFill="1" applyBorder="1" applyAlignment="1">
      <alignment horizontal="right" vertical="center"/>
    </xf>
    <xf numFmtId="166" fontId="5" fillId="0" borderId="24" xfId="2" applyNumberFormat="1" applyFont="1" applyBorder="1" applyAlignment="1">
      <alignment horizontal="center" vertical="center"/>
    </xf>
    <xf numFmtId="4" fontId="7" fillId="0" borderId="25" xfId="2" applyNumberFormat="1" applyFont="1" applyBorder="1" applyAlignment="1">
      <alignment horizontal="right" vertical="center"/>
    </xf>
    <xf numFmtId="167" fontId="8" fillId="0" borderId="0" xfId="1" applyFont="1" applyBorder="1" applyAlignment="1" applyProtection="1"/>
    <xf numFmtId="167" fontId="0" fillId="0" borderId="0" xfId="0" applyNumberFormat="1"/>
    <xf numFmtId="4" fontId="7" fillId="0" borderId="11" xfId="2" applyNumberFormat="1" applyFont="1" applyBorder="1" applyAlignment="1">
      <alignment horizontal="right" vertical="center"/>
    </xf>
    <xf numFmtId="168" fontId="9" fillId="0" borderId="12" xfId="0" applyNumberFormat="1" applyFont="1" applyBorder="1" applyAlignment="1">
      <alignment vertical="center"/>
    </xf>
    <xf numFmtId="166" fontId="5" fillId="0" borderId="3" xfId="2" applyNumberFormat="1" applyFont="1" applyBorder="1" applyAlignment="1">
      <alignment horizontal="center" vertical="center"/>
    </xf>
    <xf numFmtId="4" fontId="7" fillId="0" borderId="4" xfId="2" applyNumberFormat="1" applyFont="1" applyBorder="1" applyAlignment="1">
      <alignment horizontal="right" vertical="center"/>
    </xf>
    <xf numFmtId="4" fontId="6" fillId="2" borderId="26" xfId="2" applyNumberFormat="1" applyFont="1" applyFill="1" applyBorder="1" applyAlignment="1">
      <alignment horizontal="right" vertical="center"/>
    </xf>
    <xf numFmtId="4" fontId="6" fillId="2" borderId="27" xfId="2" applyNumberFormat="1" applyFont="1" applyFill="1" applyBorder="1" applyAlignment="1">
      <alignment horizontal="right" vertical="center"/>
    </xf>
    <xf numFmtId="4" fontId="6" fillId="2" borderId="22" xfId="2" applyNumberFormat="1" applyFont="1" applyFill="1" applyBorder="1" applyAlignment="1">
      <alignment horizontal="right" vertical="center"/>
    </xf>
    <xf numFmtId="4" fontId="10" fillId="0" borderId="0" xfId="2" applyNumberFormat="1" applyFont="1" applyBorder="1" applyAlignment="1">
      <alignment horizontal="center" vertical="center"/>
    </xf>
    <xf numFmtId="4" fontId="10" fillId="0" borderId="0" xfId="2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168" fontId="9" fillId="0" borderId="0" xfId="0" applyNumberFormat="1" applyFont="1" applyBorder="1" applyAlignment="1">
      <alignment vertical="center"/>
    </xf>
    <xf numFmtId="169" fontId="0" fillId="0" borderId="0" xfId="0" applyNumberFormat="1"/>
    <xf numFmtId="170" fontId="0" fillId="0" borderId="0" xfId="0" applyNumberFormat="1"/>
    <xf numFmtId="165" fontId="0" fillId="0" borderId="0" xfId="0" applyNumberFormat="1"/>
    <xf numFmtId="0" fontId="0" fillId="0" borderId="0" xfId="0" applyAlignment="1">
      <alignment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24" xfId="0" applyFont="1" applyBorder="1" applyAlignment="1">
      <alignment wrapText="1"/>
    </xf>
    <xf numFmtId="0" fontId="14" fillId="0" borderId="25" xfId="0" applyFont="1" applyBorder="1"/>
    <xf numFmtId="0" fontId="0" fillId="0" borderId="25" xfId="0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0" fontId="14" fillId="0" borderId="0" xfId="0" applyFont="1"/>
    <xf numFmtId="0" fontId="14" fillId="0" borderId="16" xfId="0" applyFont="1" applyBorder="1" applyAlignment="1">
      <alignment wrapText="1"/>
    </xf>
    <xf numFmtId="0" fontId="14" fillId="0" borderId="12" xfId="0" applyFont="1" applyBorder="1"/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13" fillId="0" borderId="27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9" xfId="0" applyFont="1" applyBorder="1" applyAlignment="1">
      <alignment horizontal="center"/>
    </xf>
    <xf numFmtId="4" fontId="14" fillId="0" borderId="9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5" fillId="0" borderId="0" xfId="0" applyFont="1"/>
    <xf numFmtId="0" fontId="14" fillId="0" borderId="1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14" fillId="0" borderId="16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4" fontId="14" fillId="0" borderId="9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4" fontId="14" fillId="0" borderId="12" xfId="0" applyNumberFormat="1" applyFont="1" applyBorder="1" applyAlignment="1">
      <alignment horizontal="center" wrapText="1"/>
    </xf>
    <xf numFmtId="4" fontId="14" fillId="0" borderId="1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/>
    </xf>
    <xf numFmtId="4" fontId="14" fillId="0" borderId="14" xfId="0" applyNumberFormat="1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center"/>
    </xf>
    <xf numFmtId="4" fontId="14" fillId="0" borderId="25" xfId="0" applyNumberFormat="1" applyFont="1" applyBorder="1" applyAlignment="1">
      <alignment horizontal="center"/>
    </xf>
    <xf numFmtId="4" fontId="14" fillId="0" borderId="14" xfId="0" applyNumberFormat="1" applyFont="1" applyBorder="1" applyAlignment="1">
      <alignment horizontal="center"/>
    </xf>
    <xf numFmtId="4" fontId="14" fillId="0" borderId="4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4" fontId="13" fillId="0" borderId="7" xfId="0" applyNumberFormat="1" applyFont="1" applyBorder="1" applyAlignment="1">
      <alignment horizontal="center"/>
    </xf>
    <xf numFmtId="4" fontId="16" fillId="0" borderId="0" xfId="0" applyNumberFormat="1" applyFont="1"/>
    <xf numFmtId="4" fontId="13" fillId="0" borderId="0" xfId="0" applyNumberFormat="1" applyFont="1"/>
    <xf numFmtId="0" fontId="0" fillId="0" borderId="0" xfId="0" applyBorder="1"/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4" fontId="6" fillId="2" borderId="5" xfId="2" applyNumberFormat="1" applyFont="1" applyFill="1" applyBorder="1" applyAlignment="1">
      <alignment horizontal="center" vertical="center"/>
    </xf>
    <xf numFmtId="4" fontId="11" fillId="0" borderId="0" xfId="2" applyNumberFormat="1" applyFont="1" applyBorder="1" applyAlignment="1">
      <alignment horizontal="center" vertical="center"/>
    </xf>
    <xf numFmtId="4" fontId="6" fillId="2" borderId="19" xfId="2" applyNumberFormat="1" applyFont="1" applyFill="1" applyBorder="1" applyAlignment="1">
      <alignment horizontal="center" vertical="center"/>
    </xf>
    <xf numFmtId="4" fontId="5" fillId="0" borderId="9" xfId="2" applyNumberFormat="1" applyFont="1" applyBorder="1" applyAlignment="1">
      <alignment horizontal="left" vertical="center" wrapText="1"/>
    </xf>
    <xf numFmtId="4" fontId="5" fillId="0" borderId="14" xfId="2" applyNumberFormat="1" applyFont="1" applyBorder="1" applyAlignment="1">
      <alignment horizontal="left" vertical="center" wrapText="1"/>
    </xf>
    <xf numFmtId="4" fontId="6" fillId="2" borderId="20" xfId="2" applyNumberFormat="1" applyFont="1" applyFill="1" applyBorder="1" applyAlignment="1">
      <alignment horizontal="center" vertical="center"/>
    </xf>
    <xf numFmtId="166" fontId="5" fillId="0" borderId="12" xfId="2" applyNumberFormat="1" applyFont="1" applyBorder="1" applyAlignment="1">
      <alignment horizontal="left" vertical="center" wrapText="1"/>
    </xf>
    <xf numFmtId="4" fontId="5" fillId="0" borderId="12" xfId="2" applyNumberFormat="1" applyFont="1" applyBorder="1" applyAlignment="1">
      <alignment horizontal="left" vertical="center" wrapText="1"/>
    </xf>
    <xf numFmtId="4" fontId="5" fillId="0" borderId="14" xfId="2" applyNumberFormat="1" applyFont="1" applyBorder="1" applyAlignment="1">
      <alignment horizontal="left" vertical="center"/>
    </xf>
    <xf numFmtId="4" fontId="6" fillId="0" borderId="19" xfId="2" applyNumberFormat="1" applyFont="1" applyBorder="1" applyAlignment="1">
      <alignment horizontal="center" vertical="center"/>
    </xf>
    <xf numFmtId="4" fontId="5" fillId="0" borderId="9" xfId="2" applyNumberFormat="1" applyFont="1" applyBorder="1" applyAlignment="1">
      <alignment horizontal="left" vertical="center"/>
    </xf>
    <xf numFmtId="4" fontId="5" fillId="0" borderId="12" xfId="2" applyNumberFormat="1" applyFont="1" applyBorder="1" applyAlignment="1">
      <alignment horizontal="left" vertical="center"/>
    </xf>
    <xf numFmtId="4" fontId="5" fillId="0" borderId="12" xfId="2" applyNumberFormat="1" applyFont="1" applyBorder="1" applyAlignment="1">
      <alignment horizontal="right" vertical="center" wrapText="1"/>
    </xf>
    <xf numFmtId="4" fontId="6" fillId="0" borderId="15" xfId="2" applyNumberFormat="1" applyFont="1" applyBorder="1" applyAlignment="1">
      <alignment horizontal="center" vertical="center"/>
    </xf>
    <xf numFmtId="166" fontId="5" fillId="0" borderId="12" xfId="2" applyNumberFormat="1" applyFont="1" applyBorder="1" applyAlignment="1">
      <alignment horizontal="center" vertical="center" wrapText="1"/>
    </xf>
    <xf numFmtId="166" fontId="5" fillId="0" borderId="12" xfId="2" applyNumberFormat="1" applyFont="1" applyBorder="1" applyAlignment="1">
      <alignment horizontal="left" vertical="center"/>
    </xf>
    <xf numFmtId="4" fontId="6" fillId="2" borderId="1" xfId="2" applyNumberFormat="1" applyFont="1" applyFill="1" applyBorder="1" applyAlignment="1">
      <alignment horizontal="center" vertical="center"/>
    </xf>
    <xf numFmtId="4" fontId="6" fillId="0" borderId="19" xfId="2" applyNumberFormat="1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/>
    </xf>
    <xf numFmtId="0" fontId="6" fillId="2" borderId="15" xfId="2" applyFont="1" applyFill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7" xfId="2" applyFont="1" applyBorder="1" applyAlignment="1">
      <alignment horizontal="left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1" fontId="5" fillId="0" borderId="14" xfId="2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 wrapText="1"/>
    </xf>
    <xf numFmtId="164" fontId="1" fillId="0" borderId="2" xfId="2" applyNumberFormat="1" applyFont="1" applyBorder="1" applyAlignment="1">
      <alignment horizontal="center" vertical="center"/>
    </xf>
    <xf numFmtId="164" fontId="3" fillId="0" borderId="2" xfId="2" applyNumberFormat="1" applyFont="1" applyBorder="1" applyAlignment="1">
      <alignment horizontal="center" vertical="center" wrapText="1"/>
    </xf>
    <xf numFmtId="0" fontId="4" fillId="0" borderId="3" xfId="2" applyFont="1" applyBorder="1" applyAlignment="1">
      <alignment horizontal="left" vertical="center"/>
    </xf>
    <xf numFmtId="0" fontId="5" fillId="0" borderId="4" xfId="2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/>
    </xf>
    <xf numFmtId="0" fontId="13" fillId="0" borderId="19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9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214313</xdr:colOff>
      <xdr:row>0</xdr:row>
      <xdr:rowOff>31750</xdr:rowOff>
    </xdr:from>
    <xdr:to>
      <xdr:col>7</xdr:col>
      <xdr:colOff>1150938</xdr:colOff>
      <xdr:row>0</xdr:row>
      <xdr:rowOff>476250</xdr:rowOff>
    </xdr:to>
    <xdr:sp macro="" textlink="">
      <xdr:nvSpPr>
        <xdr:cNvPr id="2" name="TextBox 1"/>
        <xdr:cNvSpPr txBox="1"/>
      </xdr:nvSpPr>
      <xdr:spPr>
        <a:xfrm>
          <a:off x="4818063" y="31750"/>
          <a:ext cx="1952625" cy="44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o-RO" sz="1100"/>
            <a:t>Anexa 2 la HCJMM</a:t>
          </a:r>
          <a:r>
            <a:rPr lang="ro-RO" sz="1100" baseline="0"/>
            <a:t> Nr.</a:t>
          </a:r>
          <a:r>
            <a:rPr lang="en-US" sz="1100" baseline="0"/>
            <a:t>212/23.11.2020</a:t>
          </a:r>
          <a:endParaRPr lang="ro-RO" sz="1100" baseline="0"/>
        </a:p>
        <a:p>
          <a:endParaRPr lang="ro-R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adu/Desktop/Radu%20Stroe/POR/POR%203.2%202019/POR%203.2%20Mangalia/Devize_genera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Consolidat"/>
      <sheetName val="Faleza"/>
      <sheetName val="Jupiter"/>
      <sheetName val="Cap Aurora"/>
      <sheetName val="Autobuze+eTick"/>
    </sheetNames>
    <sheetDataSet>
      <sheetData sheetId="0"/>
      <sheetData sheetId="1">
        <row r="32">
          <cell r="C32">
            <v>0</v>
          </cell>
        </row>
        <row r="33">
          <cell r="C33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  <sheetData sheetId="2">
        <row r="22">
          <cell r="F22">
            <v>0</v>
          </cell>
        </row>
        <row r="23">
          <cell r="F23">
            <v>0</v>
          </cell>
        </row>
        <row r="28">
          <cell r="F28">
            <v>0</v>
          </cell>
        </row>
        <row r="29">
          <cell r="F29">
            <v>0</v>
          </cell>
        </row>
      </sheetData>
      <sheetData sheetId="3">
        <row r="22">
          <cell r="F22">
            <v>0</v>
          </cell>
        </row>
        <row r="23">
          <cell r="F23">
            <v>0</v>
          </cell>
        </row>
        <row r="28">
          <cell r="F28">
            <v>0</v>
          </cell>
        </row>
        <row r="29">
          <cell r="F29">
            <v>0</v>
          </cell>
        </row>
      </sheetData>
      <sheetData sheetId="4">
        <row r="22">
          <cell r="F22">
            <v>0</v>
          </cell>
        </row>
        <row r="23">
          <cell r="F23">
            <v>0</v>
          </cell>
        </row>
        <row r="28">
          <cell r="F28">
            <v>0</v>
          </cell>
        </row>
        <row r="29">
          <cell r="F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93"/>
  <sheetViews>
    <sheetView tabSelected="1" view="pageBreakPreview" zoomScale="120" zoomScaleNormal="100" zoomScalePageLayoutView="120" workbookViewId="0">
      <selection sqref="A1:H1"/>
    </sheetView>
  </sheetViews>
  <sheetFormatPr defaultColWidth="8.7109375" defaultRowHeight="12.75" x14ac:dyDescent="0.2"/>
  <cols>
    <col min="5" max="5" width="13.7109375" customWidth="1"/>
    <col min="6" max="6" width="20.5703125" style="1" customWidth="1"/>
    <col min="7" max="7" width="15.28515625" style="1" customWidth="1"/>
    <col min="8" max="8" width="18.85546875" style="1" customWidth="1"/>
    <col min="9" max="9" width="13.5703125" customWidth="1"/>
    <col min="10" max="10" width="15" customWidth="1"/>
    <col min="11" max="11" width="13.5703125" customWidth="1"/>
    <col min="12" max="12" width="14.85546875" customWidth="1"/>
    <col min="13" max="13" width="13.5703125" customWidth="1"/>
    <col min="14" max="14" width="12.5703125" customWidth="1"/>
  </cols>
  <sheetData>
    <row r="1" spans="1:8" ht="59.25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</row>
    <row r="2" spans="1:8" x14ac:dyDescent="0.2">
      <c r="A2" s="134" t="s">
        <v>1</v>
      </c>
      <c r="B2" s="134"/>
      <c r="C2" s="134"/>
      <c r="D2" s="134"/>
      <c r="E2" s="134"/>
      <c r="F2" s="134"/>
      <c r="G2" s="134"/>
      <c r="H2" s="134"/>
    </row>
    <row r="3" spans="1:8" ht="66.75" customHeight="1" x14ac:dyDescent="0.2">
      <c r="A3" s="135" t="s">
        <v>2</v>
      </c>
      <c r="B3" s="135"/>
      <c r="C3" s="135"/>
      <c r="D3" s="135"/>
      <c r="E3" s="135"/>
      <c r="F3" s="135"/>
      <c r="G3" s="135"/>
      <c r="H3" s="135"/>
    </row>
    <row r="4" spans="1:8" ht="15.75" customHeight="1" x14ac:dyDescent="0.2">
      <c r="A4" s="136"/>
      <c r="B4" s="136"/>
      <c r="C4" s="137"/>
      <c r="D4" s="137"/>
      <c r="E4" s="137"/>
      <c r="F4" s="137"/>
      <c r="G4" s="137"/>
      <c r="H4" s="137"/>
    </row>
    <row r="5" spans="1:8" ht="14.25" x14ac:dyDescent="0.2">
      <c r="A5" s="128"/>
      <c r="B5" s="128"/>
      <c r="C5" s="2"/>
      <c r="D5" s="129"/>
      <c r="E5" s="129"/>
      <c r="F5" s="129"/>
      <c r="G5" s="129"/>
      <c r="H5" s="129"/>
    </row>
    <row r="6" spans="1:8" ht="14.1" customHeight="1" x14ac:dyDescent="0.2">
      <c r="A6" s="130" t="s">
        <v>3</v>
      </c>
      <c r="B6" s="131" t="s">
        <v>4</v>
      </c>
      <c r="C6" s="131"/>
      <c r="D6" s="131"/>
      <c r="E6" s="131"/>
      <c r="F6" s="3" t="s">
        <v>5</v>
      </c>
      <c r="G6" s="4" t="s">
        <v>6</v>
      </c>
      <c r="H6" s="5" t="s">
        <v>7</v>
      </c>
    </row>
    <row r="7" spans="1:8" ht="15" x14ac:dyDescent="0.2">
      <c r="A7" s="130"/>
      <c r="B7" s="131"/>
      <c r="C7" s="131"/>
      <c r="D7" s="131"/>
      <c r="E7" s="131"/>
      <c r="F7" s="6" t="s">
        <v>8</v>
      </c>
      <c r="G7" s="6" t="s">
        <v>8</v>
      </c>
      <c r="H7" s="7" t="s">
        <v>8</v>
      </c>
    </row>
    <row r="8" spans="1:8" ht="15" x14ac:dyDescent="0.2">
      <c r="A8" s="8">
        <v>1</v>
      </c>
      <c r="B8" s="132">
        <v>2</v>
      </c>
      <c r="C8" s="132"/>
      <c r="D8" s="132"/>
      <c r="E8" s="132"/>
      <c r="F8" s="9">
        <v>3</v>
      </c>
      <c r="G8" s="9">
        <v>4</v>
      </c>
      <c r="H8" s="10">
        <v>5</v>
      </c>
    </row>
    <row r="9" spans="1:8" ht="14.25" x14ac:dyDescent="0.2">
      <c r="A9" s="126" t="s">
        <v>9</v>
      </c>
      <c r="B9" s="126"/>
      <c r="C9" s="126"/>
      <c r="D9" s="126"/>
      <c r="E9" s="126"/>
      <c r="F9" s="126"/>
      <c r="G9" s="126"/>
      <c r="H9" s="126"/>
    </row>
    <row r="10" spans="1:8" ht="14.25" x14ac:dyDescent="0.2">
      <c r="A10" s="127" t="s">
        <v>10</v>
      </c>
      <c r="B10" s="127"/>
      <c r="C10" s="127"/>
      <c r="D10" s="127"/>
      <c r="E10" s="127"/>
      <c r="F10" s="127"/>
      <c r="G10" s="127"/>
      <c r="H10" s="127"/>
    </row>
    <row r="11" spans="1:8" ht="15" x14ac:dyDescent="0.2">
      <c r="A11" s="11" t="s">
        <v>11</v>
      </c>
      <c r="B11" s="118" t="s">
        <v>12</v>
      </c>
      <c r="C11" s="118"/>
      <c r="D11" s="118"/>
      <c r="E11" s="118"/>
      <c r="F11" s="12">
        <v>1951298.31</v>
      </c>
      <c r="G11" s="13">
        <f>F11*0.19</f>
        <v>370746.6789</v>
      </c>
      <c r="H11" s="14">
        <f>F11+G11</f>
        <v>2322044.9889000002</v>
      </c>
    </row>
    <row r="12" spans="1:8" ht="15" x14ac:dyDescent="0.2">
      <c r="A12" s="15" t="s">
        <v>13</v>
      </c>
      <c r="B12" s="119" t="s">
        <v>14</v>
      </c>
      <c r="C12" s="119"/>
      <c r="D12" s="119"/>
      <c r="E12" s="119"/>
      <c r="F12" s="16">
        <v>3454250</v>
      </c>
      <c r="G12" s="13">
        <f>F12*0.19</f>
        <v>656307.5</v>
      </c>
      <c r="H12" s="14">
        <f>F12+G12</f>
        <v>4110557.5</v>
      </c>
    </row>
    <row r="13" spans="1:8" ht="31.5" customHeight="1" x14ac:dyDescent="0.2">
      <c r="A13" s="17" t="s">
        <v>15</v>
      </c>
      <c r="B13" s="115" t="s">
        <v>16</v>
      </c>
      <c r="C13" s="115"/>
      <c r="D13" s="115"/>
      <c r="E13" s="115"/>
      <c r="F13" s="18">
        <v>95250</v>
      </c>
      <c r="G13" s="13">
        <f>F13*0.19</f>
        <v>18097.5</v>
      </c>
      <c r="H13" s="14">
        <f>F13+G13</f>
        <v>113347.5</v>
      </c>
    </row>
    <row r="14" spans="1:8" ht="30" customHeight="1" x14ac:dyDescent="0.2">
      <c r="A14" s="15">
        <v>1.4</v>
      </c>
      <c r="B14" s="112" t="s">
        <v>17</v>
      </c>
      <c r="C14" s="112"/>
      <c r="D14" s="112"/>
      <c r="E14" s="112"/>
      <c r="F14" s="18">
        <v>942150</v>
      </c>
      <c r="G14" s="13">
        <f>F14*0.19</f>
        <v>179008.5</v>
      </c>
      <c r="H14" s="14">
        <f>F14+G14</f>
        <v>1121158.5</v>
      </c>
    </row>
    <row r="15" spans="1:8" ht="14.25" x14ac:dyDescent="0.2">
      <c r="A15" s="108" t="s">
        <v>18</v>
      </c>
      <c r="B15" s="108"/>
      <c r="C15" s="108"/>
      <c r="D15" s="108"/>
      <c r="E15" s="108"/>
      <c r="F15" s="19">
        <f>SUM(F11:F14)</f>
        <v>6442948.3100000005</v>
      </c>
      <c r="G15" s="19">
        <f>SUM(G11:G14)</f>
        <v>1224160.1788999999</v>
      </c>
      <c r="H15" s="20">
        <f>SUM(H11:H14)</f>
        <v>7667108.4889000002</v>
      </c>
    </row>
    <row r="16" spans="1:8" ht="14.1" customHeight="1" x14ac:dyDescent="0.2">
      <c r="A16" s="125" t="s">
        <v>19</v>
      </c>
      <c r="B16" s="125"/>
      <c r="C16" s="125"/>
      <c r="D16" s="125"/>
      <c r="E16" s="125"/>
      <c r="F16" s="125"/>
      <c r="G16" s="125"/>
      <c r="H16" s="125"/>
    </row>
    <row r="17" spans="1:11" ht="33.75" customHeight="1" x14ac:dyDescent="0.2">
      <c r="A17" s="11" t="s">
        <v>20</v>
      </c>
      <c r="B17" s="111" t="s">
        <v>21</v>
      </c>
      <c r="C17" s="111"/>
      <c r="D17" s="111"/>
      <c r="E17" s="111"/>
      <c r="F17" s="21">
        <f>SUM(F18:F21)</f>
        <v>964590</v>
      </c>
      <c r="G17" s="21">
        <f>SUM(G18:G21)</f>
        <v>183272.09999999998</v>
      </c>
      <c r="H17" s="22">
        <f>SUM(H18:H21)</f>
        <v>1147862.1000000001</v>
      </c>
    </row>
    <row r="18" spans="1:11" ht="27" customHeight="1" x14ac:dyDescent="0.2">
      <c r="A18" s="23" t="s">
        <v>22</v>
      </c>
      <c r="B18" s="115" t="s">
        <v>23</v>
      </c>
      <c r="C18" s="115"/>
      <c r="D18" s="115"/>
      <c r="E18" s="115"/>
      <c r="F18" s="13">
        <v>695800</v>
      </c>
      <c r="G18" s="13">
        <f>F18*19%</f>
        <v>132202</v>
      </c>
      <c r="H18" s="14">
        <f>F18+G18</f>
        <v>828002</v>
      </c>
    </row>
    <row r="19" spans="1:11" ht="27" customHeight="1" x14ac:dyDescent="0.2">
      <c r="A19" s="23" t="s">
        <v>24</v>
      </c>
      <c r="B19" s="115" t="s">
        <v>25</v>
      </c>
      <c r="C19" s="115"/>
      <c r="D19" s="115"/>
      <c r="E19" s="115"/>
      <c r="F19" s="13">
        <v>110000</v>
      </c>
      <c r="G19" s="13">
        <f>F19*19%</f>
        <v>20900</v>
      </c>
      <c r="H19" s="14">
        <f>F19+G19</f>
        <v>130900</v>
      </c>
    </row>
    <row r="20" spans="1:11" ht="27" customHeight="1" x14ac:dyDescent="0.2">
      <c r="A20" s="23" t="s">
        <v>26</v>
      </c>
      <c r="B20" s="115" t="s">
        <v>27</v>
      </c>
      <c r="C20" s="115"/>
      <c r="D20" s="115"/>
      <c r="E20" s="115"/>
      <c r="F20" s="13">
        <v>49520</v>
      </c>
      <c r="G20" s="13">
        <f>F20*19%</f>
        <v>9408.7999999999993</v>
      </c>
      <c r="H20" s="14">
        <f>F20+G20</f>
        <v>58928.800000000003</v>
      </c>
    </row>
    <row r="21" spans="1:11" ht="27" customHeight="1" x14ac:dyDescent="0.2">
      <c r="A21" s="24" t="s">
        <v>28</v>
      </c>
      <c r="B21" s="112" t="s">
        <v>29</v>
      </c>
      <c r="C21" s="112"/>
      <c r="D21" s="112"/>
      <c r="E21" s="112"/>
      <c r="F21" s="25">
        <v>109270</v>
      </c>
      <c r="G21" s="25">
        <f>F21*19%</f>
        <v>20761.3</v>
      </c>
      <c r="H21" s="26">
        <f>F21+G21</f>
        <v>130031.3</v>
      </c>
    </row>
    <row r="22" spans="1:11" ht="14.25" x14ac:dyDescent="0.2">
      <c r="A22" s="113" t="s">
        <v>30</v>
      </c>
      <c r="B22" s="113"/>
      <c r="C22" s="113"/>
      <c r="D22" s="113"/>
      <c r="E22" s="113"/>
      <c r="F22" s="27">
        <f>SUM(F17:F21)</f>
        <v>1929180</v>
      </c>
      <c r="G22" s="27">
        <f>SUM(G17:G21)</f>
        <v>366544.19999999995</v>
      </c>
      <c r="H22" s="28">
        <f>SUM(H17:H21)</f>
        <v>2295724.1999999997</v>
      </c>
      <c r="K22" s="1"/>
    </row>
    <row r="23" spans="1:11" ht="14.25" x14ac:dyDescent="0.2">
      <c r="A23" s="124" t="s">
        <v>31</v>
      </c>
      <c r="B23" s="124"/>
      <c r="C23" s="124"/>
      <c r="D23" s="124"/>
      <c r="E23" s="124"/>
      <c r="F23" s="124"/>
      <c r="G23" s="124"/>
      <c r="H23" s="124"/>
    </row>
    <row r="24" spans="1:11" ht="15" x14ac:dyDescent="0.2">
      <c r="A24" s="15" t="s">
        <v>32</v>
      </c>
      <c r="B24" s="119" t="s">
        <v>33</v>
      </c>
      <c r="C24" s="119"/>
      <c r="D24" s="119"/>
      <c r="E24" s="119"/>
      <c r="F24" s="13">
        <f>F25+F26+F27</f>
        <v>0</v>
      </c>
      <c r="G24" s="13">
        <f>G25+G26+G27</f>
        <v>0</v>
      </c>
      <c r="H24" s="29">
        <f>H25+H26+H27</f>
        <v>0</v>
      </c>
      <c r="K24" s="1"/>
    </row>
    <row r="25" spans="1:11" ht="15" x14ac:dyDescent="0.2">
      <c r="A25" s="23" t="s">
        <v>34</v>
      </c>
      <c r="B25" s="119" t="s">
        <v>35</v>
      </c>
      <c r="C25" s="119"/>
      <c r="D25" s="119"/>
      <c r="E25" s="119"/>
      <c r="F25" s="13">
        <v>0</v>
      </c>
      <c r="G25" s="13">
        <f>F25*19%</f>
        <v>0</v>
      </c>
      <c r="H25" s="14">
        <f>F25+G25</f>
        <v>0</v>
      </c>
    </row>
    <row r="26" spans="1:11" ht="25.5" customHeight="1" x14ac:dyDescent="0.2">
      <c r="A26" s="23" t="s">
        <v>36</v>
      </c>
      <c r="B26" s="115" t="s">
        <v>37</v>
      </c>
      <c r="C26" s="115"/>
      <c r="D26" s="115"/>
      <c r="E26" s="115"/>
      <c r="F26" s="13">
        <f>[1]Faleza!C32+[1]Jupiter!F22+'[1]Cap Aurora'!F22+'[1]Autobuze+eTick'!F22</f>
        <v>0</v>
      </c>
      <c r="G26" s="13">
        <f>F26*19%</f>
        <v>0</v>
      </c>
      <c r="H26" s="14">
        <f>F26+G26</f>
        <v>0</v>
      </c>
    </row>
    <row r="27" spans="1:11" ht="13.9" customHeight="1" x14ac:dyDescent="0.2">
      <c r="A27" s="23" t="s">
        <v>38</v>
      </c>
      <c r="B27" s="115" t="s">
        <v>39</v>
      </c>
      <c r="C27" s="115"/>
      <c r="D27" s="115"/>
      <c r="E27" s="115"/>
      <c r="F27" s="13">
        <f>[1]Faleza!C33+[1]Jupiter!F23+'[1]Cap Aurora'!F23+'[1]Autobuze+eTick'!F23</f>
        <v>0</v>
      </c>
      <c r="G27" s="13">
        <f>F27*19%</f>
        <v>0</v>
      </c>
      <c r="H27" s="14">
        <f>F27+G27</f>
        <v>0</v>
      </c>
    </row>
    <row r="28" spans="1:11" ht="56.25" customHeight="1" x14ac:dyDescent="0.2">
      <c r="A28" s="15" t="s">
        <v>40</v>
      </c>
      <c r="B28" s="115" t="s">
        <v>41</v>
      </c>
      <c r="C28" s="115"/>
      <c r="D28" s="115"/>
      <c r="E28" s="115"/>
      <c r="F28" s="13">
        <v>20000</v>
      </c>
      <c r="G28" s="13">
        <f>F28*19%</f>
        <v>3800</v>
      </c>
      <c r="H28" s="14">
        <f>F28+G28</f>
        <v>23800</v>
      </c>
    </row>
    <row r="29" spans="1:11" ht="15" x14ac:dyDescent="0.2">
      <c r="A29" s="15" t="s">
        <v>42</v>
      </c>
      <c r="B29" s="119" t="s">
        <v>43</v>
      </c>
      <c r="C29" s="119"/>
      <c r="D29" s="119"/>
      <c r="E29" s="119"/>
      <c r="F29" s="13">
        <v>15000</v>
      </c>
      <c r="G29" s="13">
        <v>2850</v>
      </c>
      <c r="H29" s="14">
        <v>17850</v>
      </c>
    </row>
    <row r="30" spans="1:11" ht="31.5" customHeight="1" x14ac:dyDescent="0.2">
      <c r="A30" s="15" t="s">
        <v>44</v>
      </c>
      <c r="B30" s="115" t="s">
        <v>45</v>
      </c>
      <c r="C30" s="115"/>
      <c r="D30" s="115"/>
      <c r="E30" s="115"/>
      <c r="F30" s="13">
        <v>0</v>
      </c>
      <c r="G30" s="13">
        <f>F30*0.19</f>
        <v>0</v>
      </c>
      <c r="H30" s="14">
        <f>F30+G30</f>
        <v>0</v>
      </c>
    </row>
    <row r="31" spans="1:11" ht="15" x14ac:dyDescent="0.2">
      <c r="A31" s="15" t="s">
        <v>46</v>
      </c>
      <c r="B31" s="119" t="s">
        <v>47</v>
      </c>
      <c r="C31" s="119"/>
      <c r="D31" s="119"/>
      <c r="E31" s="119"/>
      <c r="F31" s="13">
        <f>F32+F33+F34+F35+F36+F37</f>
        <v>6193055.75</v>
      </c>
      <c r="G31" s="13">
        <f>G32+G33+G34+G35+G36+G37</f>
        <v>1176680.5925</v>
      </c>
      <c r="H31" s="29">
        <f>H32+H33+H34+H35+H36+H37</f>
        <v>7369736.3424999993</v>
      </c>
      <c r="I31" s="1"/>
      <c r="J31" s="1"/>
    </row>
    <row r="32" spans="1:11" ht="15" x14ac:dyDescent="0.2">
      <c r="A32" s="23" t="s">
        <v>48</v>
      </c>
      <c r="B32" s="123" t="s">
        <v>49</v>
      </c>
      <c r="C32" s="123"/>
      <c r="D32" s="123"/>
      <c r="E32" s="123"/>
      <c r="F32" s="13">
        <f>[1]Faleza!C45+[1]Jupiter!F28+'[1]Cap Aurora'!F28+'[1]Autobuze+eTick'!F28</f>
        <v>0</v>
      </c>
      <c r="G32" s="13">
        <f t="shared" ref="G32:G41" si="0">F32*19%</f>
        <v>0</v>
      </c>
      <c r="H32" s="14">
        <f t="shared" ref="H32:H41" si="1">F32+G32</f>
        <v>0</v>
      </c>
      <c r="I32" s="1"/>
    </row>
    <row r="33" spans="1:13" ht="15" x14ac:dyDescent="0.2">
      <c r="A33" s="23" t="s">
        <v>50</v>
      </c>
      <c r="B33" s="123" t="s">
        <v>51</v>
      </c>
      <c r="C33" s="123"/>
      <c r="D33" s="123"/>
      <c r="E33" s="123"/>
      <c r="F33" s="13">
        <f>[1]Faleza!C46+[1]Jupiter!F29+'[1]Cap Aurora'!F29+'[1]Autobuze+eTick'!F29</f>
        <v>0</v>
      </c>
      <c r="G33" s="13">
        <f t="shared" si="0"/>
        <v>0</v>
      </c>
      <c r="H33" s="14">
        <f t="shared" si="1"/>
        <v>0</v>
      </c>
    </row>
    <row r="34" spans="1:13" ht="58.5" customHeight="1" x14ac:dyDescent="0.2">
      <c r="A34" s="23" t="s">
        <v>52</v>
      </c>
      <c r="B34" s="114" t="s">
        <v>53</v>
      </c>
      <c r="C34" s="114"/>
      <c r="D34" s="114"/>
      <c r="E34" s="114"/>
      <c r="F34" s="13">
        <v>128900</v>
      </c>
      <c r="G34" s="13">
        <f t="shared" si="0"/>
        <v>24491</v>
      </c>
      <c r="H34" s="14">
        <f t="shared" si="1"/>
        <v>153391</v>
      </c>
    </row>
    <row r="35" spans="1:13" ht="46.5" customHeight="1" x14ac:dyDescent="0.2">
      <c r="A35" s="23" t="s">
        <v>54</v>
      </c>
      <c r="B35" s="114" t="s">
        <v>55</v>
      </c>
      <c r="C35" s="114"/>
      <c r="D35" s="114"/>
      <c r="E35" s="114"/>
      <c r="F35" s="13">
        <v>75000</v>
      </c>
      <c r="G35" s="13">
        <f t="shared" si="0"/>
        <v>14250</v>
      </c>
      <c r="H35" s="14">
        <f t="shared" si="1"/>
        <v>89250</v>
      </c>
      <c r="K35" s="1"/>
    </row>
    <row r="36" spans="1:13" ht="49.5" customHeight="1" x14ac:dyDescent="0.2">
      <c r="A36" s="15" t="s">
        <v>56</v>
      </c>
      <c r="B36" s="114" t="s">
        <v>57</v>
      </c>
      <c r="C36" s="114"/>
      <c r="D36" s="114"/>
      <c r="E36" s="114"/>
      <c r="F36" s="13">
        <v>1996385.25</v>
      </c>
      <c r="G36" s="13">
        <f t="shared" si="0"/>
        <v>379313.19750000001</v>
      </c>
      <c r="H36" s="14">
        <f t="shared" si="1"/>
        <v>2375698.4474999998</v>
      </c>
      <c r="K36" s="1"/>
      <c r="M36" s="1"/>
    </row>
    <row r="37" spans="1:13" ht="14.1" customHeight="1" x14ac:dyDescent="0.2">
      <c r="A37" s="15" t="s">
        <v>58</v>
      </c>
      <c r="B37" s="122" t="s">
        <v>59</v>
      </c>
      <c r="C37" s="122"/>
      <c r="D37" s="122"/>
      <c r="E37" s="122"/>
      <c r="F37" s="13">
        <v>3992770.5</v>
      </c>
      <c r="G37" s="13">
        <f t="shared" si="0"/>
        <v>758626.39500000002</v>
      </c>
      <c r="H37" s="14">
        <f t="shared" si="1"/>
        <v>4751396.8949999996</v>
      </c>
    </row>
    <row r="38" spans="1:13" ht="21" customHeight="1" x14ac:dyDescent="0.2">
      <c r="A38" s="15" t="s">
        <v>60</v>
      </c>
      <c r="B38" s="115" t="s">
        <v>61</v>
      </c>
      <c r="C38" s="115"/>
      <c r="D38" s="115"/>
      <c r="E38" s="115"/>
      <c r="F38" s="13">
        <v>8000</v>
      </c>
      <c r="G38" s="13">
        <f t="shared" si="0"/>
        <v>1520</v>
      </c>
      <c r="H38" s="14">
        <f t="shared" si="1"/>
        <v>9520</v>
      </c>
      <c r="J38" s="1"/>
    </row>
    <row r="39" spans="1:13" ht="15" x14ac:dyDescent="0.2">
      <c r="A39" s="15">
        <v>3.7</v>
      </c>
      <c r="B39" s="119" t="s">
        <v>62</v>
      </c>
      <c r="C39" s="119"/>
      <c r="D39" s="119"/>
      <c r="E39" s="119"/>
      <c r="F39" s="13">
        <f>F40+F41</f>
        <v>4392047.55</v>
      </c>
      <c r="G39" s="13">
        <f t="shared" si="0"/>
        <v>834489.03449999995</v>
      </c>
      <c r="H39" s="14">
        <f t="shared" si="1"/>
        <v>5226536.5844999999</v>
      </c>
      <c r="J39" s="1"/>
    </row>
    <row r="40" spans="1:13" ht="30.75" customHeight="1" x14ac:dyDescent="0.2">
      <c r="A40" s="23" t="s">
        <v>63</v>
      </c>
      <c r="B40" s="115" t="s">
        <v>64</v>
      </c>
      <c r="C40" s="115"/>
      <c r="D40" s="115"/>
      <c r="E40" s="115"/>
      <c r="F40" s="13">
        <v>3992770.5</v>
      </c>
      <c r="G40" s="13">
        <f t="shared" si="0"/>
        <v>758626.39500000002</v>
      </c>
      <c r="H40" s="14">
        <f t="shared" si="1"/>
        <v>4751396.8949999996</v>
      </c>
      <c r="J40" s="1"/>
      <c r="K40" s="30"/>
    </row>
    <row r="41" spans="1:13" ht="15" x14ac:dyDescent="0.2">
      <c r="A41" s="23" t="s">
        <v>65</v>
      </c>
      <c r="B41" s="119" t="s">
        <v>66</v>
      </c>
      <c r="C41" s="119"/>
      <c r="D41" s="119"/>
      <c r="E41" s="119"/>
      <c r="F41" s="13">
        <v>399277.05</v>
      </c>
      <c r="G41" s="13">
        <f t="shared" si="0"/>
        <v>75862.639500000005</v>
      </c>
      <c r="H41" s="14">
        <f t="shared" si="1"/>
        <v>475139.68949999998</v>
      </c>
      <c r="J41" s="1"/>
    </row>
    <row r="42" spans="1:13" ht="15" x14ac:dyDescent="0.2">
      <c r="A42" s="15">
        <v>3.8</v>
      </c>
      <c r="B42" s="119" t="s">
        <v>67</v>
      </c>
      <c r="C42" s="119"/>
      <c r="D42" s="119"/>
      <c r="E42" s="119"/>
      <c r="F42" s="13">
        <f>F43+F46</f>
        <v>4392047.54</v>
      </c>
      <c r="G42" s="13">
        <f>G43+G46</f>
        <v>834489.03260000004</v>
      </c>
      <c r="H42" s="29">
        <f>H43+H46</f>
        <v>5226536.5725999996</v>
      </c>
      <c r="I42" s="1"/>
    </row>
    <row r="43" spans="1:13" ht="28.5" customHeight="1" x14ac:dyDescent="0.2">
      <c r="A43" s="15" t="s">
        <v>68</v>
      </c>
      <c r="B43" s="115" t="s">
        <v>69</v>
      </c>
      <c r="C43" s="115"/>
      <c r="D43" s="115"/>
      <c r="E43" s="115"/>
      <c r="F43" s="13">
        <v>1397469.67</v>
      </c>
      <c r="G43" s="13">
        <f>G44+G45</f>
        <v>265519.23729999998</v>
      </c>
      <c r="H43" s="29">
        <f>H44+H45</f>
        <v>1662988.9073000001</v>
      </c>
    </row>
    <row r="44" spans="1:13" ht="17.25" customHeight="1" x14ac:dyDescent="0.2">
      <c r="A44" s="15" t="s">
        <v>70</v>
      </c>
      <c r="B44" s="120" t="s">
        <v>71</v>
      </c>
      <c r="C44" s="120"/>
      <c r="D44" s="120"/>
      <c r="E44" s="120"/>
      <c r="F44" s="13">
        <v>998192.62</v>
      </c>
      <c r="G44" s="13">
        <f>F44*19%</f>
        <v>189656.59779999999</v>
      </c>
      <c r="H44" s="14">
        <f>F44+G44</f>
        <v>1187849.2178</v>
      </c>
    </row>
    <row r="45" spans="1:13" ht="67.5" customHeight="1" x14ac:dyDescent="0.2">
      <c r="A45" s="15" t="s">
        <v>72</v>
      </c>
      <c r="B45" s="120" t="s">
        <v>73</v>
      </c>
      <c r="C45" s="120"/>
      <c r="D45" s="120"/>
      <c r="E45" s="120"/>
      <c r="F45" s="13">
        <v>399277.05</v>
      </c>
      <c r="G45" s="13">
        <f>F45*19%</f>
        <v>75862.639500000005</v>
      </c>
      <c r="H45" s="14">
        <f>F45+G45</f>
        <v>475139.68949999998</v>
      </c>
      <c r="J45" s="1"/>
    </row>
    <row r="46" spans="1:13" ht="15" x14ac:dyDescent="0.2">
      <c r="A46" s="17" t="s">
        <v>74</v>
      </c>
      <c r="B46" s="116" t="s">
        <v>75</v>
      </c>
      <c r="C46" s="116"/>
      <c r="D46" s="116"/>
      <c r="E46" s="116"/>
      <c r="F46" s="31">
        <v>2994577.87</v>
      </c>
      <c r="G46" s="31">
        <f>F46*19%</f>
        <v>568969.7953</v>
      </c>
      <c r="H46" s="32">
        <f>F46+G46</f>
        <v>3563547.6653</v>
      </c>
    </row>
    <row r="47" spans="1:13" ht="14.25" x14ac:dyDescent="0.2">
      <c r="A47" s="108" t="s">
        <v>76</v>
      </c>
      <c r="B47" s="108"/>
      <c r="C47" s="108"/>
      <c r="D47" s="108"/>
      <c r="E47" s="108"/>
      <c r="F47" s="33">
        <f>F24+F28+F29+F30+F31+F38+F39+F42</f>
        <v>15020150.84</v>
      </c>
      <c r="G47" s="33">
        <f>G24+G28+G29+G30+G31+G38+G39+G42</f>
        <v>2853828.6595999999</v>
      </c>
      <c r="H47" s="34">
        <f>H24+H28+H29+H30+H31+H38+H39+H42</f>
        <v>17873979.499600001</v>
      </c>
      <c r="I47" s="1"/>
      <c r="J47" s="1"/>
      <c r="K47" s="1"/>
      <c r="L47" s="1"/>
    </row>
    <row r="48" spans="1:13" ht="14.25" x14ac:dyDescent="0.2">
      <c r="A48" s="121" t="s">
        <v>77</v>
      </c>
      <c r="B48" s="121"/>
      <c r="C48" s="121"/>
      <c r="D48" s="121"/>
      <c r="E48" s="121"/>
      <c r="F48" s="121"/>
      <c r="G48" s="121"/>
      <c r="H48" s="121"/>
    </row>
    <row r="49" spans="1:13" ht="15" x14ac:dyDescent="0.2">
      <c r="A49" s="35" t="s">
        <v>78</v>
      </c>
      <c r="B49" s="118" t="s">
        <v>79</v>
      </c>
      <c r="C49" s="118"/>
      <c r="D49" s="118"/>
      <c r="E49" s="118"/>
      <c r="F49" s="36">
        <v>177885925</v>
      </c>
      <c r="G49" s="13">
        <f t="shared" ref="G49:G54" si="2">F49*19%</f>
        <v>33798325.75</v>
      </c>
      <c r="H49" s="14">
        <f t="shared" ref="H49:H54" si="3">F49+G49</f>
        <v>211684250.75</v>
      </c>
      <c r="J49" s="1"/>
      <c r="K49" s="1"/>
    </row>
    <row r="50" spans="1:13" ht="33" customHeight="1" x14ac:dyDescent="0.2">
      <c r="A50" s="15" t="s">
        <v>80</v>
      </c>
      <c r="B50" s="115" t="s">
        <v>81</v>
      </c>
      <c r="C50" s="115"/>
      <c r="D50" s="115"/>
      <c r="E50" s="115"/>
      <c r="F50" s="13">
        <v>41849</v>
      </c>
      <c r="G50" s="13">
        <f t="shared" si="2"/>
        <v>7951.31</v>
      </c>
      <c r="H50" s="14">
        <f t="shared" si="3"/>
        <v>49800.31</v>
      </c>
      <c r="J50" s="1"/>
      <c r="K50" s="1"/>
    </row>
    <row r="51" spans="1:13" ht="30" customHeight="1" x14ac:dyDescent="0.25">
      <c r="A51" s="15" t="s">
        <v>82</v>
      </c>
      <c r="B51" s="115" t="s">
        <v>83</v>
      </c>
      <c r="C51" s="115"/>
      <c r="D51" s="115"/>
      <c r="E51" s="115"/>
      <c r="F51" s="13">
        <v>32404037</v>
      </c>
      <c r="G51" s="13">
        <f t="shared" si="2"/>
        <v>6156767.0300000003</v>
      </c>
      <c r="H51" s="14">
        <f t="shared" si="3"/>
        <v>38560804.030000001</v>
      </c>
      <c r="I51" s="1"/>
      <c r="K51" s="37"/>
    </row>
    <row r="52" spans="1:13" ht="48" customHeight="1" x14ac:dyDescent="0.2">
      <c r="A52" s="15" t="s">
        <v>84</v>
      </c>
      <c r="B52" s="115" t="s">
        <v>85</v>
      </c>
      <c r="C52" s="115"/>
      <c r="D52" s="115"/>
      <c r="E52" s="115"/>
      <c r="F52" s="13">
        <v>739886</v>
      </c>
      <c r="G52" s="13">
        <f t="shared" si="2"/>
        <v>140578.34</v>
      </c>
      <c r="H52" s="14">
        <f t="shared" si="3"/>
        <v>880464.34</v>
      </c>
      <c r="J52" s="38"/>
      <c r="K52" s="38"/>
    </row>
    <row r="53" spans="1:13" ht="15" x14ac:dyDescent="0.2">
      <c r="A53" s="15" t="s">
        <v>86</v>
      </c>
      <c r="B53" s="119" t="s">
        <v>87</v>
      </c>
      <c r="C53" s="119"/>
      <c r="D53" s="119"/>
      <c r="E53" s="119"/>
      <c r="F53" s="13">
        <v>990518</v>
      </c>
      <c r="G53" s="13">
        <f t="shared" si="2"/>
        <v>188198.42</v>
      </c>
      <c r="H53" s="14">
        <f t="shared" si="3"/>
        <v>1178716.42</v>
      </c>
      <c r="J53" s="1"/>
    </row>
    <row r="54" spans="1:13" ht="15" x14ac:dyDescent="0.25">
      <c r="A54" s="17" t="s">
        <v>88</v>
      </c>
      <c r="B54" s="116" t="s">
        <v>89</v>
      </c>
      <c r="C54" s="116"/>
      <c r="D54" s="116"/>
      <c r="E54" s="116"/>
      <c r="F54" s="31">
        <v>0</v>
      </c>
      <c r="G54" s="13">
        <f t="shared" si="2"/>
        <v>0</v>
      </c>
      <c r="H54" s="14">
        <f t="shared" si="3"/>
        <v>0</v>
      </c>
      <c r="J54" s="37"/>
    </row>
    <row r="55" spans="1:13" ht="15" x14ac:dyDescent="0.25">
      <c r="A55" s="108" t="s">
        <v>90</v>
      </c>
      <c r="B55" s="108"/>
      <c r="C55" s="108"/>
      <c r="D55" s="108"/>
      <c r="E55" s="108"/>
      <c r="F55" s="33">
        <f>SUM(F49:F54)</f>
        <v>212062215</v>
      </c>
      <c r="G55" s="33">
        <f>SUM(G49:G54)</f>
        <v>40291820.850000009</v>
      </c>
      <c r="H55" s="34">
        <f>SUM(H49:H54)</f>
        <v>252354035.84999999</v>
      </c>
      <c r="J55" s="37"/>
      <c r="K55" s="37"/>
      <c r="L55" s="1"/>
    </row>
    <row r="56" spans="1:13" ht="14.25" x14ac:dyDescent="0.2">
      <c r="A56" s="117" t="s">
        <v>91</v>
      </c>
      <c r="B56" s="117"/>
      <c r="C56" s="117"/>
      <c r="D56" s="117"/>
      <c r="E56" s="117"/>
      <c r="F56" s="117"/>
      <c r="G56" s="117"/>
      <c r="H56" s="117"/>
      <c r="J56" s="38"/>
    </row>
    <row r="57" spans="1:13" ht="15" x14ac:dyDescent="0.2">
      <c r="A57" s="11" t="s">
        <v>92</v>
      </c>
      <c r="B57" s="118" t="s">
        <v>93</v>
      </c>
      <c r="C57" s="118"/>
      <c r="D57" s="118"/>
      <c r="E57" s="118"/>
      <c r="F57" s="21">
        <v>1396887</v>
      </c>
      <c r="G57" s="21">
        <f>F57*19%</f>
        <v>265408.53000000003</v>
      </c>
      <c r="H57" s="39">
        <f>SUM(F57:G57)</f>
        <v>1662295.53</v>
      </c>
    </row>
    <row r="58" spans="1:13" ht="40.35" customHeight="1" x14ac:dyDescent="0.2">
      <c r="A58" s="15" t="s">
        <v>94</v>
      </c>
      <c r="B58" s="115" t="s">
        <v>95</v>
      </c>
      <c r="C58" s="115"/>
      <c r="D58" s="115"/>
      <c r="E58" s="115"/>
      <c r="F58" s="13">
        <v>977821</v>
      </c>
      <c r="G58" s="13">
        <f>F58*19%</f>
        <v>185785.99</v>
      </c>
      <c r="H58" s="14">
        <f>F58+G58</f>
        <v>1163606.99</v>
      </c>
    </row>
    <row r="59" spans="1:13" ht="26.65" customHeight="1" x14ac:dyDescent="0.2">
      <c r="A59" s="15" t="s">
        <v>96</v>
      </c>
      <c r="B59" s="115" t="s">
        <v>97</v>
      </c>
      <c r="C59" s="115"/>
      <c r="D59" s="115"/>
      <c r="E59" s="115"/>
      <c r="F59" s="13">
        <v>0</v>
      </c>
      <c r="G59" s="13">
        <f>F59*19%</f>
        <v>0</v>
      </c>
      <c r="H59" s="14">
        <f>F59+G59</f>
        <v>0</v>
      </c>
    </row>
    <row r="60" spans="1:13" ht="24.6" customHeight="1" x14ac:dyDescent="0.2">
      <c r="A60" s="15" t="s">
        <v>98</v>
      </c>
      <c r="B60" s="115" t="s">
        <v>99</v>
      </c>
      <c r="C60" s="115"/>
      <c r="D60" s="115"/>
      <c r="E60" s="115"/>
      <c r="F60" s="13">
        <f>SUM(F61:F65)</f>
        <v>2038590.675</v>
      </c>
      <c r="G60" s="13">
        <v>0</v>
      </c>
      <c r="H60" s="29">
        <f>SUM(H62:H65)</f>
        <v>2038590.675</v>
      </c>
      <c r="M60" s="1"/>
    </row>
    <row r="61" spans="1:13" ht="29.85" customHeight="1" x14ac:dyDescent="0.2">
      <c r="A61" s="23" t="s">
        <v>100</v>
      </c>
      <c r="B61" s="114" t="s">
        <v>101</v>
      </c>
      <c r="C61" s="114"/>
      <c r="D61" s="114"/>
      <c r="E61" s="114"/>
      <c r="F61" s="13">
        <v>0</v>
      </c>
      <c r="G61" s="13">
        <v>0</v>
      </c>
      <c r="H61" s="14">
        <f t="shared" ref="H61:H67" si="4">F61+G61</f>
        <v>0</v>
      </c>
      <c r="M61" s="1"/>
    </row>
    <row r="62" spans="1:13" ht="34.5" customHeight="1" x14ac:dyDescent="0.2">
      <c r="A62" s="23" t="s">
        <v>102</v>
      </c>
      <c r="B62" s="114" t="s">
        <v>103</v>
      </c>
      <c r="C62" s="114"/>
      <c r="D62" s="114"/>
      <c r="E62" s="114"/>
      <c r="F62" s="13">
        <f>0.5%*F74</f>
        <v>926632.125</v>
      </c>
      <c r="G62" s="13">
        <v>0</v>
      </c>
      <c r="H62" s="14">
        <f t="shared" si="4"/>
        <v>926632.125</v>
      </c>
      <c r="J62" s="38"/>
      <c r="M62" s="1"/>
    </row>
    <row r="63" spans="1:13" ht="61.15" customHeight="1" x14ac:dyDescent="0.2">
      <c r="A63" s="23" t="s">
        <v>104</v>
      </c>
      <c r="B63" s="114" t="s">
        <v>105</v>
      </c>
      <c r="C63" s="114"/>
      <c r="D63" s="114"/>
      <c r="E63" s="114"/>
      <c r="F63" s="13">
        <f>0.1%*F74</f>
        <v>185326.42500000002</v>
      </c>
      <c r="G63" s="13">
        <v>0</v>
      </c>
      <c r="H63" s="14">
        <f t="shared" si="4"/>
        <v>185326.42500000002</v>
      </c>
      <c r="J63" s="1"/>
      <c r="M63" s="1"/>
    </row>
    <row r="64" spans="1:13" ht="30" customHeight="1" x14ac:dyDescent="0.2">
      <c r="A64" s="23" t="s">
        <v>106</v>
      </c>
      <c r="B64" s="114" t="s">
        <v>107</v>
      </c>
      <c r="C64" s="114"/>
      <c r="D64" s="114"/>
      <c r="E64" s="114"/>
      <c r="F64" s="13">
        <f>F74*0.5%</f>
        <v>926632.125</v>
      </c>
      <c r="G64" s="13">
        <v>0</v>
      </c>
      <c r="H64" s="14">
        <f t="shared" si="4"/>
        <v>926632.125</v>
      </c>
      <c r="M64" s="1"/>
    </row>
    <row r="65" spans="1:14" ht="31.5" customHeight="1" x14ac:dyDescent="0.2">
      <c r="A65" s="23" t="s">
        <v>108</v>
      </c>
      <c r="B65" s="114" t="s">
        <v>109</v>
      </c>
      <c r="C65" s="114"/>
      <c r="D65" s="114"/>
      <c r="E65" s="114"/>
      <c r="F65" s="40">
        <v>0</v>
      </c>
      <c r="G65" s="13">
        <v>0</v>
      </c>
      <c r="H65" s="14">
        <f t="shared" si="4"/>
        <v>0</v>
      </c>
    </row>
    <row r="66" spans="1:14" ht="14.1" customHeight="1" x14ac:dyDescent="0.2">
      <c r="A66" s="15" t="s">
        <v>110</v>
      </c>
      <c r="B66" s="115" t="s">
        <v>111</v>
      </c>
      <c r="C66" s="115"/>
      <c r="D66" s="115"/>
      <c r="E66" s="115"/>
      <c r="F66" s="13">
        <v>21206221.5</v>
      </c>
      <c r="G66" s="13">
        <f>F66*19%</f>
        <v>4029182.085</v>
      </c>
      <c r="H66" s="29">
        <f t="shared" si="4"/>
        <v>25235403.585000001</v>
      </c>
    </row>
    <row r="67" spans="1:14" ht="30.75" customHeight="1" x14ac:dyDescent="0.2">
      <c r="A67" s="41">
        <v>5.4</v>
      </c>
      <c r="B67" s="112" t="s">
        <v>112</v>
      </c>
      <c r="C67" s="112"/>
      <c r="D67" s="112"/>
      <c r="E67" s="112"/>
      <c r="F67" s="25">
        <v>207000</v>
      </c>
      <c r="G67" s="25">
        <f>F67*19%</f>
        <v>39330</v>
      </c>
      <c r="H67" s="42">
        <f t="shared" si="4"/>
        <v>246330</v>
      </c>
      <c r="J67" s="1"/>
    </row>
    <row r="68" spans="1:14" ht="14.25" x14ac:dyDescent="0.2">
      <c r="A68" s="113" t="s">
        <v>113</v>
      </c>
      <c r="B68" s="113"/>
      <c r="C68" s="113"/>
      <c r="D68" s="113"/>
      <c r="E68" s="113"/>
      <c r="F68" s="43">
        <f>F57+F60+F66+F67</f>
        <v>24848699.175000001</v>
      </c>
      <c r="G68" s="43">
        <f>G57+G60+G66+G67</f>
        <v>4333920.6150000002</v>
      </c>
      <c r="H68" s="44">
        <f>H57+H60+H66+H67</f>
        <v>29182619.789999999</v>
      </c>
      <c r="J68" s="1"/>
    </row>
    <row r="69" spans="1:14" ht="14.25" x14ac:dyDescent="0.2">
      <c r="A69" s="110" t="s">
        <v>114</v>
      </c>
      <c r="B69" s="110"/>
      <c r="C69" s="110"/>
      <c r="D69" s="110"/>
      <c r="E69" s="110"/>
      <c r="F69" s="110"/>
      <c r="G69" s="110"/>
      <c r="H69" s="110"/>
    </row>
    <row r="70" spans="1:14" ht="14.45" customHeight="1" x14ac:dyDescent="0.25">
      <c r="A70" s="11" t="s">
        <v>115</v>
      </c>
      <c r="B70" s="111" t="s">
        <v>116</v>
      </c>
      <c r="C70" s="111"/>
      <c r="D70" s="111"/>
      <c r="E70" s="111"/>
      <c r="F70" s="21">
        <v>26000</v>
      </c>
      <c r="G70" s="21">
        <f>F70*19%</f>
        <v>4940</v>
      </c>
      <c r="H70" s="22">
        <f>F70+G70</f>
        <v>30940</v>
      </c>
      <c r="K70" s="37"/>
      <c r="L70" s="1"/>
      <c r="M70" s="38"/>
    </row>
    <row r="71" spans="1:14" ht="14.45" customHeight="1" x14ac:dyDescent="0.2">
      <c r="A71" s="41" t="s">
        <v>117</v>
      </c>
      <c r="B71" s="112" t="s">
        <v>118</v>
      </c>
      <c r="C71" s="112"/>
      <c r="D71" s="112"/>
      <c r="E71" s="112"/>
      <c r="F71" s="25">
        <v>6000</v>
      </c>
      <c r="G71" s="25">
        <f>F71*19%</f>
        <v>1140</v>
      </c>
      <c r="H71" s="26">
        <f>F71+G71</f>
        <v>7140</v>
      </c>
      <c r="K71" s="38"/>
      <c r="M71" s="38"/>
      <c r="N71" s="38"/>
    </row>
    <row r="72" spans="1:14" ht="14.25" x14ac:dyDescent="0.2">
      <c r="A72" s="113" t="s">
        <v>119</v>
      </c>
      <c r="B72" s="113"/>
      <c r="C72" s="113"/>
      <c r="D72" s="113"/>
      <c r="E72" s="113"/>
      <c r="F72" s="43">
        <f>SUM(F70:F71)</f>
        <v>32000</v>
      </c>
      <c r="G72" s="43">
        <f>SUM(G70:G71)</f>
        <v>6080</v>
      </c>
      <c r="H72" s="44">
        <f>SUM(H70:H71)</f>
        <v>38080</v>
      </c>
      <c r="K72" s="1"/>
      <c r="M72" s="38"/>
      <c r="N72" s="38"/>
    </row>
    <row r="73" spans="1:14" ht="15" x14ac:dyDescent="0.25">
      <c r="A73" s="108" t="s">
        <v>120</v>
      </c>
      <c r="B73" s="108"/>
      <c r="C73" s="108"/>
      <c r="D73" s="108"/>
      <c r="E73" s="108"/>
      <c r="F73" s="27">
        <f>F15+F22+F47+F55+F68+F72</f>
        <v>260335193.32500002</v>
      </c>
      <c r="G73" s="27">
        <f>G15+G22+G47+G55+G68+G72</f>
        <v>49076354.503500007</v>
      </c>
      <c r="H73" s="45">
        <f>H15+H22+H47+H55+H68+H72</f>
        <v>309411547.82850003</v>
      </c>
      <c r="I73" s="37"/>
      <c r="J73" s="1"/>
      <c r="M73" s="38"/>
    </row>
    <row r="74" spans="1:14" ht="14.25" x14ac:dyDescent="0.2">
      <c r="A74" s="108" t="s">
        <v>121</v>
      </c>
      <c r="B74" s="108"/>
      <c r="C74" s="108"/>
      <c r="D74" s="108"/>
      <c r="E74" s="108"/>
      <c r="F74" s="33">
        <f>F12+F13+F22+F14+F49+F50+F58</f>
        <v>185326425</v>
      </c>
      <c r="G74" s="33">
        <f>G12+G13+G22+G14+G49+G50+G58</f>
        <v>35212020.750000007</v>
      </c>
      <c r="H74" s="34">
        <f>H12+H13+H22+H14+H49+H50+H58</f>
        <v>220538445.75</v>
      </c>
      <c r="I74" s="38"/>
    </row>
    <row r="75" spans="1:14" x14ac:dyDescent="0.2">
      <c r="A75" s="46"/>
      <c r="B75" s="46"/>
      <c r="C75" s="46"/>
      <c r="D75" s="46"/>
      <c r="E75" s="46"/>
      <c r="F75" s="47"/>
      <c r="G75" s="47"/>
      <c r="H75" s="47"/>
    </row>
    <row r="76" spans="1:14" x14ac:dyDescent="0.2">
      <c r="A76" s="46"/>
      <c r="B76" s="46"/>
      <c r="C76" s="46"/>
      <c r="D76" s="46"/>
      <c r="E76" s="46"/>
      <c r="F76" s="47"/>
      <c r="G76" s="47"/>
      <c r="H76" s="47"/>
    </row>
    <row r="77" spans="1:14" x14ac:dyDescent="0.2">
      <c r="A77" s="46"/>
      <c r="B77" s="46"/>
      <c r="C77" s="46"/>
      <c r="D77" s="46"/>
      <c r="E77" s="46"/>
      <c r="F77" s="47"/>
      <c r="G77" s="47"/>
      <c r="H77" s="47"/>
    </row>
    <row r="78" spans="1:14" x14ac:dyDescent="0.2">
      <c r="A78" s="46"/>
      <c r="B78" s="46"/>
      <c r="C78" s="46"/>
      <c r="D78" s="46"/>
      <c r="E78" s="46"/>
      <c r="F78" s="47"/>
      <c r="G78" s="47"/>
      <c r="H78" s="47"/>
    </row>
    <row r="79" spans="1:14" x14ac:dyDescent="0.2">
      <c r="A79" s="48"/>
      <c r="B79" s="48"/>
      <c r="C79" s="48"/>
      <c r="D79" s="48"/>
      <c r="E79" s="48"/>
      <c r="F79" s="109" t="s">
        <v>122</v>
      </c>
      <c r="G79" s="109"/>
      <c r="H79" s="109"/>
    </row>
    <row r="80" spans="1:14" ht="15.75" x14ac:dyDescent="0.2">
      <c r="F80" s="49"/>
    </row>
    <row r="82" spans="7:13" x14ac:dyDescent="0.2">
      <c r="M82" s="1"/>
    </row>
    <row r="90" spans="7:13" ht="15" x14ac:dyDescent="0.25">
      <c r="G90" s="50"/>
      <c r="K90" s="37"/>
      <c r="M90" s="51"/>
    </row>
    <row r="91" spans="7:13" x14ac:dyDescent="0.2">
      <c r="L91" s="1"/>
      <c r="M91" s="52"/>
    </row>
    <row r="92" spans="7:13" x14ac:dyDescent="0.2">
      <c r="L92" s="1"/>
    </row>
    <row r="93" spans="7:13" x14ac:dyDescent="0.2">
      <c r="J93" s="1"/>
    </row>
  </sheetData>
  <mergeCells count="77">
    <mergeCell ref="A1:H1"/>
    <mergeCell ref="A2:H2"/>
    <mergeCell ref="A3:H3"/>
    <mergeCell ref="A4:B4"/>
    <mergeCell ref="C4:H4"/>
    <mergeCell ref="A5:B5"/>
    <mergeCell ref="D5:H5"/>
    <mergeCell ref="A6:A7"/>
    <mergeCell ref="B6:E7"/>
    <mergeCell ref="B8:E8"/>
    <mergeCell ref="A9:H9"/>
    <mergeCell ref="A10:H10"/>
    <mergeCell ref="B11:E11"/>
    <mergeCell ref="B12:E12"/>
    <mergeCell ref="B13:E13"/>
    <mergeCell ref="B14:E14"/>
    <mergeCell ref="A15:E15"/>
    <mergeCell ref="A16:H16"/>
    <mergeCell ref="B17:E17"/>
    <mergeCell ref="B18:E18"/>
    <mergeCell ref="B19:E19"/>
    <mergeCell ref="B20:E20"/>
    <mergeCell ref="B21:E21"/>
    <mergeCell ref="A22:E22"/>
    <mergeCell ref="A23:H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A47:E47"/>
    <mergeCell ref="A48:H48"/>
    <mergeCell ref="B49:E49"/>
    <mergeCell ref="B50:E50"/>
    <mergeCell ref="B51:E51"/>
    <mergeCell ref="B52:E52"/>
    <mergeCell ref="B53:E53"/>
    <mergeCell ref="B54:E54"/>
    <mergeCell ref="A55:E55"/>
    <mergeCell ref="A56:H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A68:E68"/>
    <mergeCell ref="A74:E74"/>
    <mergeCell ref="F79:H79"/>
    <mergeCell ref="A69:H69"/>
    <mergeCell ref="B70:E70"/>
    <mergeCell ref="B71:E71"/>
    <mergeCell ref="A72:E72"/>
    <mergeCell ref="A73:E73"/>
  </mergeCells>
  <pageMargins left="0.7" right="0.7" top="0.75" bottom="0.75" header="0.51180555555555496" footer="0.51180555555555496"/>
  <pageSetup scale="73" firstPageNumber="0" orientation="portrait" r:id="rId1"/>
  <rowBreaks count="1" manualBreakCount="1">
    <brk id="3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7"/>
  <sheetViews>
    <sheetView view="pageBreakPreview" topLeftCell="A10" zoomScale="120" zoomScaleNormal="100" zoomScalePageLayoutView="120" workbookViewId="0">
      <selection activeCell="E13" activeCellId="1" sqref="B57:E59 E13"/>
    </sheetView>
  </sheetViews>
  <sheetFormatPr defaultColWidth="8.7109375" defaultRowHeight="12.75" x14ac:dyDescent="0.2"/>
  <cols>
    <col min="2" max="2" width="39.5703125" style="53" customWidth="1"/>
    <col min="3" max="3" width="9" customWidth="1"/>
    <col min="4" max="4" width="9.85546875" customWidth="1"/>
    <col min="5" max="5" width="15.5703125" customWidth="1"/>
    <col min="6" max="6" width="15.28515625" customWidth="1"/>
    <col min="7" max="7" width="18.140625" customWidth="1"/>
    <col min="8" max="8" width="11.7109375" customWidth="1"/>
  </cols>
  <sheetData>
    <row r="2" spans="2:11" ht="39.75" customHeight="1" x14ac:dyDescent="0.2">
      <c r="B2" s="135" t="s">
        <v>123</v>
      </c>
      <c r="C2" s="135"/>
      <c r="D2" s="135"/>
      <c r="E2" s="135"/>
      <c r="F2" s="135"/>
      <c r="G2" s="135"/>
      <c r="H2" s="135"/>
      <c r="I2" s="135"/>
    </row>
    <row r="4" spans="2:11" ht="25.5" x14ac:dyDescent="0.2">
      <c r="B4" s="54" t="s">
        <v>124</v>
      </c>
      <c r="C4" s="55" t="s">
        <v>125</v>
      </c>
      <c r="D4" s="55" t="s">
        <v>126</v>
      </c>
      <c r="E4" s="55" t="s">
        <v>127</v>
      </c>
      <c r="F4" s="56" t="s">
        <v>128</v>
      </c>
      <c r="G4" s="57" t="s">
        <v>129</v>
      </c>
    </row>
    <row r="5" spans="2:11" x14ac:dyDescent="0.2">
      <c r="B5" s="58" t="s">
        <v>130</v>
      </c>
      <c r="C5" s="59" t="s">
        <v>131</v>
      </c>
      <c r="D5" s="60">
        <v>1</v>
      </c>
      <c r="E5" s="61">
        <v>3182000</v>
      </c>
      <c r="F5" s="62">
        <f>E5*D5</f>
        <v>3182000</v>
      </c>
      <c r="G5" s="63"/>
    </row>
    <row r="6" spans="2:11" x14ac:dyDescent="0.2">
      <c r="B6" s="64"/>
      <c r="C6" s="65" t="s">
        <v>131</v>
      </c>
      <c r="D6" s="66"/>
      <c r="E6" s="67"/>
      <c r="F6" s="68"/>
      <c r="G6" s="63"/>
    </row>
    <row r="7" spans="2:11" x14ac:dyDescent="0.2">
      <c r="B7" s="64"/>
      <c r="C7" s="65" t="s">
        <v>131</v>
      </c>
      <c r="D7" s="66"/>
      <c r="E7" s="67"/>
      <c r="F7" s="68"/>
      <c r="G7" s="63"/>
    </row>
    <row r="8" spans="2:11" x14ac:dyDescent="0.2">
      <c r="B8" s="64"/>
      <c r="C8" s="65" t="s">
        <v>131</v>
      </c>
      <c r="D8" s="66"/>
      <c r="E8" s="67"/>
      <c r="F8" s="68"/>
      <c r="G8" s="63"/>
    </row>
    <row r="9" spans="2:11" x14ac:dyDescent="0.2">
      <c r="B9" s="64"/>
      <c r="C9" s="65" t="s">
        <v>131</v>
      </c>
      <c r="D9" s="66"/>
      <c r="E9" s="67"/>
      <c r="F9" s="68"/>
      <c r="G9" s="63"/>
    </row>
    <row r="10" spans="2:11" x14ac:dyDescent="0.2">
      <c r="B10" s="140" t="s">
        <v>132</v>
      </c>
      <c r="C10" s="140"/>
      <c r="D10" s="140"/>
      <c r="E10" s="140"/>
      <c r="F10" s="69">
        <f>SUM(F5:F9)</f>
        <v>3182000</v>
      </c>
    </row>
    <row r="11" spans="2:11" x14ac:dyDescent="0.2">
      <c r="B11" s="142" t="s">
        <v>133</v>
      </c>
      <c r="C11" s="142"/>
      <c r="D11" s="142"/>
      <c r="E11" s="142"/>
      <c r="F11" s="142"/>
    </row>
    <row r="12" spans="2:11" x14ac:dyDescent="0.2">
      <c r="B12" s="70" t="s">
        <v>134</v>
      </c>
      <c r="C12" s="71" t="s">
        <v>135</v>
      </c>
      <c r="D12" s="72">
        <v>14525</v>
      </c>
      <c r="E12" s="73">
        <v>425</v>
      </c>
      <c r="F12" s="74">
        <f t="shared" ref="F12:F19" si="0">D12*E12</f>
        <v>6173125</v>
      </c>
      <c r="G12" s="75"/>
      <c r="K12" s="75"/>
    </row>
    <row r="13" spans="2:11" ht="25.5" x14ac:dyDescent="0.2">
      <c r="B13" s="76" t="s">
        <v>136</v>
      </c>
      <c r="C13" s="77" t="s">
        <v>135</v>
      </c>
      <c r="D13" s="78">
        <v>14525</v>
      </c>
      <c r="E13" s="79">
        <v>720</v>
      </c>
      <c r="F13" s="80">
        <f t="shared" si="0"/>
        <v>10458000</v>
      </c>
      <c r="G13" s="75"/>
    </row>
    <row r="14" spans="2:11" ht="51" x14ac:dyDescent="0.2">
      <c r="B14" s="76" t="s">
        <v>137</v>
      </c>
      <c r="C14" s="77" t="s">
        <v>135</v>
      </c>
      <c r="D14" s="78">
        <v>14525</v>
      </c>
      <c r="E14" s="79">
        <v>850</v>
      </c>
      <c r="F14" s="80">
        <f t="shared" si="0"/>
        <v>12346250</v>
      </c>
      <c r="G14" s="75"/>
      <c r="H14" s="1">
        <f>E14+E13+E12</f>
        <v>1995</v>
      </c>
    </row>
    <row r="15" spans="2:11" x14ac:dyDescent="0.2">
      <c r="B15" s="81" t="s">
        <v>138</v>
      </c>
      <c r="C15" s="82" t="s">
        <v>139</v>
      </c>
      <c r="D15" s="83">
        <v>1</v>
      </c>
      <c r="E15" s="84">
        <v>635200</v>
      </c>
      <c r="F15" s="85">
        <f t="shared" si="0"/>
        <v>635200</v>
      </c>
      <c r="G15" s="75"/>
    </row>
    <row r="16" spans="2:11" x14ac:dyDescent="0.2">
      <c r="B16" s="76" t="s">
        <v>140</v>
      </c>
      <c r="C16" s="77" t="s">
        <v>135</v>
      </c>
      <c r="D16" s="78">
        <v>14525</v>
      </c>
      <c r="E16" s="79">
        <v>48</v>
      </c>
      <c r="F16" s="80">
        <f t="shared" si="0"/>
        <v>697200</v>
      </c>
      <c r="G16" s="75"/>
    </row>
    <row r="17" spans="2:7" ht="38.25" x14ac:dyDescent="0.2">
      <c r="B17" s="76" t="s">
        <v>141</v>
      </c>
      <c r="C17" s="77" t="s">
        <v>135</v>
      </c>
      <c r="D17" s="78">
        <v>14525</v>
      </c>
      <c r="E17" s="79">
        <v>160</v>
      </c>
      <c r="F17" s="80">
        <f t="shared" si="0"/>
        <v>2324000</v>
      </c>
      <c r="G17" s="63"/>
    </row>
    <row r="18" spans="2:7" ht="38.25" x14ac:dyDescent="0.2">
      <c r="B18" s="76" t="s">
        <v>142</v>
      </c>
      <c r="C18" s="82" t="s">
        <v>135</v>
      </c>
      <c r="D18" s="78">
        <v>14525</v>
      </c>
      <c r="E18" s="79">
        <v>125</v>
      </c>
      <c r="F18" s="80">
        <f t="shared" si="0"/>
        <v>1815625</v>
      </c>
      <c r="G18" s="63"/>
    </row>
    <row r="19" spans="2:7" x14ac:dyDescent="0.2">
      <c r="B19" s="76" t="s">
        <v>143</v>
      </c>
      <c r="C19" s="82" t="s">
        <v>139</v>
      </c>
      <c r="D19" s="83">
        <v>1</v>
      </c>
      <c r="E19" s="84">
        <v>59750</v>
      </c>
      <c r="F19" s="85">
        <f t="shared" si="0"/>
        <v>59750</v>
      </c>
      <c r="G19" s="63"/>
    </row>
    <row r="20" spans="2:7" x14ac:dyDescent="0.2">
      <c r="B20" s="140" t="s">
        <v>144</v>
      </c>
      <c r="C20" s="140"/>
      <c r="D20" s="140"/>
      <c r="E20" s="140"/>
      <c r="F20" s="69">
        <f>SUM(F12:F19)</f>
        <v>34509150</v>
      </c>
    </row>
    <row r="21" spans="2:7" ht="12.6" customHeight="1" x14ac:dyDescent="0.2">
      <c r="B21" s="139" t="s">
        <v>145</v>
      </c>
      <c r="C21" s="139"/>
      <c r="D21" s="139"/>
      <c r="E21" s="139"/>
      <c r="F21" s="139"/>
    </row>
    <row r="22" spans="2:7" x14ac:dyDescent="0.2">
      <c r="B22" s="70" t="s">
        <v>146</v>
      </c>
      <c r="C22" s="71" t="s">
        <v>139</v>
      </c>
      <c r="D22" s="72">
        <v>1</v>
      </c>
      <c r="E22" s="86">
        <v>142000</v>
      </c>
      <c r="F22" s="87">
        <f>D22*E22</f>
        <v>142000</v>
      </c>
      <c r="G22" s="63"/>
    </row>
    <row r="23" spans="2:7" x14ac:dyDescent="0.2">
      <c r="B23" s="76" t="s">
        <v>147</v>
      </c>
      <c r="C23" s="77" t="s">
        <v>139</v>
      </c>
      <c r="D23" s="78">
        <v>1</v>
      </c>
      <c r="E23" s="88">
        <v>2700</v>
      </c>
      <c r="F23" s="89">
        <f>D23*E23</f>
        <v>2700</v>
      </c>
      <c r="G23" s="63"/>
    </row>
    <row r="24" spans="2:7" x14ac:dyDescent="0.2">
      <c r="B24" s="76" t="s">
        <v>148</v>
      </c>
      <c r="C24" s="77" t="s">
        <v>139</v>
      </c>
      <c r="D24" s="78">
        <v>1</v>
      </c>
      <c r="E24" s="88">
        <v>32500</v>
      </c>
      <c r="F24" s="89">
        <f>D24*E24</f>
        <v>32500</v>
      </c>
      <c r="G24" s="75"/>
    </row>
    <row r="25" spans="2:7" x14ac:dyDescent="0.2">
      <c r="B25" s="90" t="s">
        <v>149</v>
      </c>
      <c r="C25" s="91" t="s">
        <v>139</v>
      </c>
      <c r="D25" s="92">
        <v>1</v>
      </c>
      <c r="E25" s="93">
        <v>22300</v>
      </c>
      <c r="F25" s="94">
        <f>D25*E25</f>
        <v>22300</v>
      </c>
      <c r="G25" s="63"/>
    </row>
    <row r="26" spans="2:7" x14ac:dyDescent="0.2">
      <c r="B26" s="138" t="s">
        <v>150</v>
      </c>
      <c r="C26" s="138"/>
      <c r="D26" s="138"/>
      <c r="E26" s="138"/>
      <c r="F26" s="95">
        <f>SUM(F22:F25)</f>
        <v>199500</v>
      </c>
    </row>
    <row r="27" spans="2:7" ht="12.6" customHeight="1" x14ac:dyDescent="0.2">
      <c r="B27" s="139" t="s">
        <v>151</v>
      </c>
      <c r="C27" s="139"/>
      <c r="D27" s="139"/>
      <c r="E27" s="139"/>
      <c r="F27" s="139"/>
    </row>
    <row r="28" spans="2:7" ht="51" x14ac:dyDescent="0.2">
      <c r="B28" s="70" t="s">
        <v>152</v>
      </c>
      <c r="C28" s="71" t="s">
        <v>139</v>
      </c>
      <c r="D28" s="72">
        <v>13000</v>
      </c>
      <c r="E28" s="73">
        <v>110</v>
      </c>
      <c r="F28" s="74">
        <f>D28*E28</f>
        <v>1430000</v>
      </c>
      <c r="G28" s="75"/>
    </row>
    <row r="29" spans="2:7" ht="38.25" x14ac:dyDescent="0.2">
      <c r="B29" s="96" t="s">
        <v>153</v>
      </c>
      <c r="C29" s="77" t="s">
        <v>139</v>
      </c>
      <c r="D29" s="97">
        <v>1</v>
      </c>
      <c r="E29" s="98">
        <v>120000</v>
      </c>
      <c r="F29" s="80">
        <f>D29*E29</f>
        <v>120000</v>
      </c>
      <c r="G29" s="75"/>
    </row>
    <row r="30" spans="2:7" ht="25.5" x14ac:dyDescent="0.2">
      <c r="B30" s="76" t="s">
        <v>154</v>
      </c>
      <c r="C30" s="77" t="s">
        <v>139</v>
      </c>
      <c r="D30" s="78">
        <v>3500</v>
      </c>
      <c r="E30" s="79">
        <v>35</v>
      </c>
      <c r="F30" s="80">
        <f>D30*E30</f>
        <v>122500</v>
      </c>
      <c r="G30" s="63"/>
    </row>
    <row r="31" spans="2:7" x14ac:dyDescent="0.2">
      <c r="B31" s="76" t="s">
        <v>155</v>
      </c>
      <c r="C31" s="77" t="s">
        <v>139</v>
      </c>
      <c r="D31" s="78">
        <v>1</v>
      </c>
      <c r="E31" s="79">
        <v>36200</v>
      </c>
      <c r="F31" s="80">
        <f>D31*E31</f>
        <v>36200</v>
      </c>
      <c r="G31" s="75"/>
    </row>
    <row r="32" spans="2:7" ht="51" x14ac:dyDescent="0.2">
      <c r="B32" s="90" t="s">
        <v>156</v>
      </c>
      <c r="C32" s="91" t="s">
        <v>139</v>
      </c>
      <c r="D32" s="92">
        <v>1</v>
      </c>
      <c r="E32" s="99">
        <v>85400</v>
      </c>
      <c r="F32" s="100">
        <f>D32*E32</f>
        <v>85400</v>
      </c>
      <c r="G32" s="101"/>
    </row>
    <row r="33" spans="2:8" x14ac:dyDescent="0.2">
      <c r="B33" s="140" t="s">
        <v>157</v>
      </c>
      <c r="C33" s="140"/>
      <c r="D33" s="140"/>
      <c r="E33" s="140"/>
      <c r="F33" s="69">
        <f>SUM(F28:F32)</f>
        <v>1794100</v>
      </c>
    </row>
    <row r="34" spans="2:8" x14ac:dyDescent="0.2">
      <c r="B34" s="141" t="s">
        <v>158</v>
      </c>
      <c r="C34" s="141"/>
      <c r="D34" s="141"/>
      <c r="E34" s="141"/>
      <c r="F34" s="102">
        <f>F33+F26+F20+F10</f>
        <v>39684750</v>
      </c>
      <c r="G34" s="103"/>
      <c r="H34" s="104"/>
    </row>
    <row r="35" spans="2:8" s="105" customFormat="1" x14ac:dyDescent="0.2">
      <c r="B35" s="106"/>
      <c r="C35" s="107"/>
      <c r="D35" s="107"/>
      <c r="E35" s="107"/>
      <c r="F35" s="107"/>
    </row>
    <row r="36" spans="2:8" s="105" customFormat="1" x14ac:dyDescent="0.2">
      <c r="B36" s="106"/>
      <c r="C36" s="107"/>
      <c r="D36" s="107"/>
      <c r="E36" s="107"/>
      <c r="F36" s="107"/>
    </row>
    <row r="37" spans="2:8" s="105" customFormat="1" x14ac:dyDescent="0.2">
      <c r="B37" s="106"/>
      <c r="C37" s="107"/>
      <c r="D37" s="107"/>
      <c r="E37" s="107"/>
      <c r="F37" s="107"/>
    </row>
  </sheetData>
  <mergeCells count="9">
    <mergeCell ref="B26:E26"/>
    <mergeCell ref="B27:F27"/>
    <mergeCell ref="B33:E33"/>
    <mergeCell ref="B34:E34"/>
    <mergeCell ref="B2:I2"/>
    <mergeCell ref="B10:E10"/>
    <mergeCell ref="B11:F11"/>
    <mergeCell ref="B20:E20"/>
    <mergeCell ref="B21:F21"/>
  </mergeCells>
  <pageMargins left="0.7" right="0.179861111111111" top="0.17013888888888901" bottom="0.3" header="0.51180555555555496" footer="0.51180555555555496"/>
  <pageSetup paperSize="9" scale="9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DG sc1</vt:lpstr>
      <vt:lpstr>Bugetare proiect</vt:lpstr>
    </vt:vector>
  </TitlesOfParts>
  <Company>Standard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</dc:creator>
  <dc:description/>
  <cp:lastModifiedBy>User</cp:lastModifiedBy>
  <cp:revision>2</cp:revision>
  <cp:lastPrinted>2020-11-19T16:50:47Z</cp:lastPrinted>
  <dcterms:created xsi:type="dcterms:W3CDTF">2006-03-22T09:35:20Z</dcterms:created>
  <dcterms:modified xsi:type="dcterms:W3CDTF">2020-11-24T09:09:11Z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Standard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